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600" windowHeight="107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<sst xmlns="http://schemas.openxmlformats.org/spreadsheetml/2006/main" count="191" uniqueCount="46">
  <si>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</si>
  <si>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</si>
  <si>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</si>
  <si>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</si>
  <si>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</si>
  <si>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</si>
  <si>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</si>
  <si>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</si>
  <si>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</si>
  <si>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</si>
  <si>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</si>
  <si>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</si>
  <si>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</si>
  <si>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</si>
  <si>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</si>
  <si>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</si>
  <si>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>Фактически получено по инд.тарифу</t>
  </si>
  <si>
    <t xml:space="preserve">Стоимость без НДС </t>
  </si>
  <si>
    <t>нерегулируемая цена ИТОГО</t>
  </si>
  <si>
    <t xml:space="preserve"> цена (норматив)</t>
  </si>
  <si>
    <t xml:space="preserve"> цена (сверхнорматив)</t>
  </si>
  <si>
    <t>Ставка на оплату потерь, руб/МВт.ч.</t>
  </si>
  <si>
    <t>объем отпуска из сети, МВт.ч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</si>
  <si>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</si>
  <si>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</si>
  <si>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регулируемая цена утв. Комитетом по ценам и тарифам Московской области</t>
  </si>
  <si>
    <t>Затраты на покупку электрической энергии для компенсации технологических потерь АО "МСК Энерго" в 2019 году</t>
  </si>
  <si>
    <t>регулируемая цена утв. РЭК ДЦ и Т Краснодарского края</t>
  </si>
  <si>
    <t>Краснодарский край, АО "НЭСК"</t>
  </si>
  <si>
    <t>Краснодарский край, ПАО "ТНС энерго Кубань"</t>
  </si>
  <si>
    <t>регулируемая цена утв. Департаментом экономической политики и развития  г.Москвы</t>
  </si>
  <si>
    <t>г.Москва, ПАО "Мосэнергосбыт"</t>
  </si>
  <si>
    <t>ПАО "Мосэнергосбыт" Новая Москва</t>
  </si>
  <si>
    <t>регулируемая цена утв. Комитетом по тарифам Тульской обл.</t>
  </si>
  <si>
    <t>Тульская обл.,  АО "ТНС энерго Тула"</t>
  </si>
  <si>
    <t>регулируемая цена утв. Министерством конкурентной политики Калужской обл.</t>
  </si>
  <si>
    <t>Калужская обл., ОАО "Калужская сбытовая компания"</t>
  </si>
  <si>
    <t>регулируемая цена утв. РСТ Нижегородской области</t>
  </si>
  <si>
    <t>Нижегородская обл., ПАО " ТНС энерго Нижний Новгород" (ВН)</t>
  </si>
  <si>
    <t>Нижегородская обл., АО "Волгаэнергосбыт"</t>
  </si>
  <si>
    <t>Нижегородская обл., ОАО "Нижегородская сбытовая компания", ПАО "ТНС энерго Нижний Новгород" (СН2)</t>
  </si>
  <si>
    <t>Нижегородская обл., ОАО "Нижегородская сбытовая компания", ПАО "ТНС энерго Нижний Новгород" потребитель ПАО "ВымпелКом"</t>
  </si>
  <si>
    <t>г.Новороссийск Краснодарский край, ПАО "ТНС энерго Кубань"</t>
  </si>
  <si>
    <t>г.Новороссийск Краснодарский край, АО "НЭСК" (офис)</t>
  </si>
  <si>
    <t>нерегулируемая цена</t>
  </si>
  <si>
    <t>прием в сеть, МВт.ч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</si>
</sst>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  <numFmt numFmtId="213" formatCode="0.0000000"/>
    <numFmt numFmtId="214" formatCode="0.0"/>
    <numFmt numFmtId="215" formatCode="_-* #,##0.000\ _₽_-;\-* #,##0.000\ _₽_-;_-* &quot;-&quot;???\ _₽_-;_-@_-"/>
    <numFmt numFmtId="216" formatCode="_-* #,##0.00_р_._-;\-* #,##0.00_р_._-;_-* &quot;-&quot;???_р_._-;_-@_-"/>
    <numFmt numFmtId="217" formatCode="_-* #,##0.0_р_._-;\-* #,##0.0_р_._-;_-* &quot;-&quot;???_р_._-;_-@_-"/>
    <numFmt numFmtId="218" formatCode="_-* #,##0_р_._-;\-* #,##0_р_._-;_-* &quot;-&quot;???_р_._-;_-@_-"/>
    <numFmt numFmtId="219" formatCode="[$-FC19]d\ mmmm\ yyyy\ &quot;г.&quot;"/>
    <numFmt numFmtId="220" formatCode="_-* #,##0.00000\ _₽_-;\-* #,##0.00000\ _₽_-;_-* &quot;-&quot;?????\ _₽_-;_-@_-"/>
    <numFmt numFmtId="221" formatCode="_-* #,##0.0000_р_._-;\-* #,##0.0000_р_._-;_-* &quot;-&quot;???_р_._-;_-@_-"/>
    <numFmt numFmtId="222" formatCode="_-* #,##0.0000\ _₽_-;\-* #,##0.0000\ _₽_-;_-* &quot;-&quot;???\ _₽_-;_-@_-"/>
    <numFmt numFmtId="223" formatCode="_-* #,##0.00\ _₽_-;\-* #,##0.00\ _₽_-;_-* &quot;-&quot;???\ _₽_-;_-@_-"/>
    <numFmt numFmtId="224" formatCode="_-* #,##0.0\ _₽_-;\-* #,##0.0\ _₽_-;_-* &quot;-&quot;???\ _₽_-;_-@_-"/>
    <numFmt numFmtId="225" formatCode="_-* #,##0\ _₽_-;\-* #,##0\ _₽_-;_-* &quot;-&quot;???\ _₽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7"/>
      <name val="Times New Roman"/>
      <family val="1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90" fontId="3" fillId="32" borderId="11" xfId="0" applyNumberFormat="1" applyFont="1" applyFill="1" applyBorder="1" applyAlignment="1">
      <alignment horizontal="center" vertical="center" wrapText="1"/>
    </xf>
    <xf numFmtId="190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190" fontId="1" fillId="32" borderId="12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88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190" fontId="1" fillId="32" borderId="12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201" fontId="1" fillId="32" borderId="12" xfId="0" applyNumberFormat="1" applyFont="1" applyFill="1" applyBorder="1" applyAlignment="1">
      <alignment/>
    </xf>
    <xf numFmtId="202" fontId="1" fillId="32" borderId="11" xfId="0" applyNumberFormat="1" applyFont="1" applyFill="1" applyBorder="1" applyAlignment="1">
      <alignment/>
    </xf>
    <xf numFmtId="188" fontId="1" fillId="32" borderId="15" xfId="0" applyNumberFormat="1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190" fontId="1" fillId="32" borderId="17" xfId="0" applyNumberFormat="1" applyFont="1" applyFill="1" applyBorder="1" applyAlignment="1">
      <alignment/>
    </xf>
    <xf numFmtId="202" fontId="1" fillId="32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200" fontId="2" fillId="0" borderId="20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90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88" fontId="7" fillId="32" borderId="11" xfId="0" applyNumberFormat="1" applyFont="1" applyFill="1" applyBorder="1" applyAlignment="1">
      <alignment/>
    </xf>
    <xf numFmtId="208" fontId="3" fillId="32" borderId="12" xfId="0" applyNumberFormat="1" applyFont="1" applyFill="1" applyBorder="1" applyAlignment="1">
      <alignment/>
    </xf>
    <xf numFmtId="208" fontId="3" fillId="32" borderId="17" xfId="0" applyNumberFormat="1" applyFont="1" applyFill="1" applyBorder="1" applyAlignment="1">
      <alignment/>
    </xf>
    <xf numFmtId="208" fontId="2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/>
    </xf>
    <xf numFmtId="191" fontId="2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190" fontId="3" fillId="33" borderId="11" xfId="0" applyNumberFormat="1" applyFont="1" applyFill="1" applyBorder="1" applyAlignment="1">
      <alignment horizontal="center" vertical="center" wrapText="1"/>
    </xf>
    <xf numFmtId="190" fontId="3" fillId="33" borderId="12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9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90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90" fontId="3" fillId="34" borderId="14" xfId="0" applyNumberFormat="1" applyFont="1" applyFill="1" applyBorder="1" applyAlignment="1">
      <alignment horizontal="center" vertical="center" wrapText="1"/>
    </xf>
    <xf numFmtId="19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90" fontId="3" fillId="35" borderId="11" xfId="0" applyNumberFormat="1" applyFont="1" applyFill="1" applyBorder="1" applyAlignment="1">
      <alignment horizontal="center" vertical="center" wrapText="1"/>
    </xf>
    <xf numFmtId="19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19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02" fontId="1" fillId="32" borderId="11" xfId="64" applyNumberFormat="1" applyFont="1" applyFill="1" applyBorder="1" applyAlignment="1">
      <alignment/>
    </xf>
    <xf numFmtId="188" fontId="7" fillId="33" borderId="11" xfId="0" applyNumberFormat="1" applyFont="1" applyFill="1" applyBorder="1" applyAlignment="1">
      <alignment/>
    </xf>
    <xf numFmtId="202" fontId="3" fillId="33" borderId="12" xfId="0" applyNumberFormat="1" applyFont="1" applyFill="1" applyBorder="1" applyAlignment="1">
      <alignment/>
    </xf>
    <xf numFmtId="188" fontId="1" fillId="33" borderId="13" xfId="0" applyNumberFormat="1" applyFont="1" applyFill="1" applyBorder="1" applyAlignment="1">
      <alignment/>
    </xf>
    <xf numFmtId="3" fontId="1" fillId="33" borderId="27" xfId="64" applyNumberFormat="1" applyFont="1" applyFill="1" applyBorder="1" applyAlignment="1">
      <alignment/>
    </xf>
    <xf numFmtId="191" fontId="1" fillId="33" borderId="28" xfId="0" applyNumberFormat="1" applyFont="1" applyFill="1" applyBorder="1" applyAlignment="1">
      <alignment/>
    </xf>
    <xf numFmtId="188" fontId="1" fillId="33" borderId="29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202" fontId="1" fillId="33" borderId="30" xfId="0" applyNumberFormat="1" applyFont="1" applyFill="1" applyBorder="1" applyAlignment="1">
      <alignment/>
    </xf>
    <xf numFmtId="200" fontId="1" fillId="33" borderId="3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91" fontId="1" fillId="33" borderId="12" xfId="0" applyNumberFormat="1" applyFont="1" applyFill="1" applyBorder="1" applyAlignment="1">
      <alignment/>
    </xf>
    <xf numFmtId="188" fontId="7" fillId="34" borderId="11" xfId="0" applyNumberFormat="1" applyFont="1" applyFill="1" applyBorder="1" applyAlignment="1">
      <alignment/>
    </xf>
    <xf numFmtId="202" fontId="3" fillId="34" borderId="12" xfId="0" applyNumberFormat="1" applyFont="1" applyFill="1" applyBorder="1" applyAlignment="1">
      <alignment/>
    </xf>
    <xf numFmtId="188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190" fontId="1" fillId="34" borderId="12" xfId="0" applyNumberFormat="1" applyFont="1" applyFill="1" applyBorder="1" applyAlignment="1">
      <alignment/>
    </xf>
    <xf numFmtId="202" fontId="1" fillId="34" borderId="11" xfId="64" applyNumberFormat="1" applyFont="1" applyFill="1" applyBorder="1" applyAlignment="1">
      <alignment/>
    </xf>
    <xf numFmtId="191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202" fontId="3" fillId="35" borderId="12" xfId="0" applyNumberFormat="1" applyFont="1" applyFill="1" applyBorder="1" applyAlignment="1">
      <alignment/>
    </xf>
    <xf numFmtId="188" fontId="1" fillId="35" borderId="13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190" fontId="1" fillId="35" borderId="12" xfId="0" applyNumberFormat="1" applyFont="1" applyFill="1" applyBorder="1" applyAlignment="1">
      <alignment/>
    </xf>
    <xf numFmtId="202" fontId="1" fillId="35" borderId="11" xfId="64" applyNumberFormat="1" applyFont="1" applyFill="1" applyBorder="1" applyAlignment="1">
      <alignment/>
    </xf>
    <xf numFmtId="200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201" fontId="2" fillId="35" borderId="12" xfId="0" applyNumberFormat="1" applyFont="1" applyFill="1" applyBorder="1" applyAlignment="1">
      <alignment/>
    </xf>
    <xf numFmtId="201" fontId="1" fillId="35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90" fontId="1" fillId="0" borderId="12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202" fontId="1" fillId="33" borderId="31" xfId="0" applyNumberFormat="1" applyFont="1" applyFill="1" applyBorder="1" applyAlignment="1">
      <alignment/>
    </xf>
    <xf numFmtId="200" fontId="1" fillId="33" borderId="31" xfId="0" applyNumberFormat="1" applyFont="1" applyFill="1" applyBorder="1" applyAlignment="1">
      <alignment/>
    </xf>
    <xf numFmtId="202" fontId="1" fillId="34" borderId="11" xfId="0" applyNumberFormat="1" applyFont="1" applyFill="1" applyBorder="1" applyAlignment="1">
      <alignment/>
    </xf>
    <xf numFmtId="190" fontId="2" fillId="35" borderId="12" xfId="0" applyNumberFormat="1" applyFont="1" applyFill="1" applyBorder="1" applyAlignment="1">
      <alignment/>
    </xf>
    <xf numFmtId="3" fontId="1" fillId="33" borderId="11" xfId="64" applyNumberFormat="1" applyFont="1" applyFill="1" applyBorder="1" applyAlignment="1">
      <alignment/>
    </xf>
    <xf numFmtId="202" fontId="1" fillId="33" borderId="11" xfId="0" applyNumberFormat="1" applyFont="1" applyFill="1" applyBorder="1" applyAlignment="1">
      <alignment/>
    </xf>
    <xf numFmtId="200" fontId="1" fillId="33" borderId="12" xfId="0" applyNumberFormat="1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200" fontId="1" fillId="33" borderId="3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2" fontId="3" fillId="33" borderId="17" xfId="0" applyNumberFormat="1" applyFont="1" applyFill="1" applyBorder="1" applyAlignment="1">
      <alignment/>
    </xf>
    <xf numFmtId="188" fontId="1" fillId="33" borderId="15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91" fontId="1" fillId="33" borderId="17" xfId="0" applyNumberFormat="1" applyFont="1" applyFill="1" applyBorder="1" applyAlignment="1">
      <alignment/>
    </xf>
    <xf numFmtId="202" fontId="1" fillId="33" borderId="32" xfId="0" applyNumberFormat="1" applyFont="1" applyFill="1" applyBorder="1" applyAlignment="1">
      <alignment/>
    </xf>
    <xf numFmtId="202" fontId="3" fillId="34" borderId="17" xfId="0" applyNumberFormat="1" applyFont="1" applyFill="1" applyBorder="1" applyAlignment="1">
      <alignment/>
    </xf>
    <xf numFmtId="188" fontId="1" fillId="3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202" fontId="1" fillId="34" borderId="18" xfId="0" applyNumberFormat="1" applyFont="1" applyFill="1" applyBorder="1" applyAlignment="1">
      <alignment/>
    </xf>
    <xf numFmtId="191" fontId="1" fillId="34" borderId="17" xfId="0" applyNumberFormat="1" applyFont="1" applyFill="1" applyBorder="1" applyAlignment="1">
      <alignment/>
    </xf>
    <xf numFmtId="202" fontId="3" fillId="35" borderId="17" xfId="0" applyNumberFormat="1" applyFont="1" applyFill="1" applyBorder="1" applyAlignment="1">
      <alignment/>
    </xf>
    <xf numFmtId="188" fontId="1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190" fontId="1" fillId="35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1" fillId="0" borderId="17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11" fontId="2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188" fontId="2" fillId="0" borderId="3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1" fillId="6" borderId="14" xfId="0" applyFont="1" applyFill="1" applyBorder="1" applyAlignment="1">
      <alignment horizontal="center" vertical="center" wrapText="1"/>
    </xf>
    <xf numFmtId="190" fontId="1" fillId="6" borderId="12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/>
    </xf>
    <xf numFmtId="190" fontId="1" fillId="6" borderId="12" xfId="0" applyNumberFormat="1" applyFont="1" applyFill="1" applyBorder="1" applyAlignment="1">
      <alignment/>
    </xf>
    <xf numFmtId="188" fontId="1" fillId="6" borderId="13" xfId="0" applyNumberFormat="1" applyFont="1" applyFill="1" applyBorder="1" applyAlignment="1">
      <alignment/>
    </xf>
    <xf numFmtId="202" fontId="1" fillId="6" borderId="11" xfId="62" applyNumberFormat="1" applyFont="1" applyFill="1" applyBorder="1" applyAlignment="1">
      <alignment/>
    </xf>
    <xf numFmtId="3" fontId="1" fillId="6" borderId="12" xfId="0" applyNumberFormat="1" applyFont="1" applyFill="1" applyBorder="1" applyAlignment="1">
      <alignment/>
    </xf>
    <xf numFmtId="201" fontId="1" fillId="6" borderId="12" xfId="0" applyNumberFormat="1" applyFont="1" applyFill="1" applyBorder="1" applyAlignment="1">
      <alignment/>
    </xf>
    <xf numFmtId="202" fontId="1" fillId="6" borderId="11" xfId="0" applyNumberFormat="1" applyFont="1" applyFill="1" applyBorder="1" applyAlignment="1">
      <alignment/>
    </xf>
    <xf numFmtId="3" fontId="1" fillId="6" borderId="16" xfId="0" applyNumberFormat="1" applyFont="1" applyFill="1" applyBorder="1" applyAlignment="1">
      <alignment/>
    </xf>
    <xf numFmtId="188" fontId="1" fillId="6" borderId="15" xfId="0" applyNumberFormat="1" applyFont="1" applyFill="1" applyBorder="1" applyAlignment="1">
      <alignment/>
    </xf>
    <xf numFmtId="202" fontId="1" fillId="6" borderId="18" xfId="0" applyNumberFormat="1" applyFont="1" applyFill="1" applyBorder="1" applyAlignment="1">
      <alignment/>
    </xf>
    <xf numFmtId="190" fontId="1" fillId="6" borderId="17" xfId="0" applyNumberFormat="1" applyFont="1" applyFill="1" applyBorder="1" applyAlignment="1">
      <alignment/>
    </xf>
    <xf numFmtId="3" fontId="2" fillId="6" borderId="20" xfId="0" applyNumberFormat="1" applyFont="1" applyFill="1" applyBorder="1" applyAlignment="1">
      <alignment/>
    </xf>
    <xf numFmtId="191" fontId="2" fillId="6" borderId="20" xfId="0" applyNumberFormat="1" applyFont="1" applyFill="1" applyBorder="1" applyAlignment="1">
      <alignment/>
    </xf>
    <xf numFmtId="188" fontId="2" fillId="6" borderId="20" xfId="0" applyNumberFormat="1" applyFont="1" applyFill="1" applyBorder="1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190" fontId="1" fillId="37" borderId="12" xfId="0" applyNumberFormat="1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3" fontId="1" fillId="37" borderId="14" xfId="0" applyNumberFormat="1" applyFont="1" applyFill="1" applyBorder="1" applyAlignment="1">
      <alignment/>
    </xf>
    <xf numFmtId="190" fontId="1" fillId="37" borderId="12" xfId="0" applyNumberFormat="1" applyFont="1" applyFill="1" applyBorder="1" applyAlignment="1">
      <alignment/>
    </xf>
    <xf numFmtId="188" fontId="1" fillId="37" borderId="13" xfId="0" applyNumberFormat="1" applyFont="1" applyFill="1" applyBorder="1" applyAlignment="1">
      <alignment/>
    </xf>
    <xf numFmtId="202" fontId="1" fillId="37" borderId="11" xfId="62" applyNumberFormat="1" applyFon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3" fontId="1" fillId="37" borderId="12" xfId="0" applyNumberFormat="1" applyFont="1" applyFill="1" applyBorder="1" applyAlignment="1">
      <alignment/>
    </xf>
    <xf numFmtId="202" fontId="1" fillId="37" borderId="11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88" fontId="1" fillId="37" borderId="15" xfId="0" applyNumberFormat="1" applyFont="1" applyFill="1" applyBorder="1" applyAlignment="1">
      <alignment/>
    </xf>
    <xf numFmtId="202" fontId="1" fillId="37" borderId="18" xfId="0" applyNumberFormat="1" applyFont="1" applyFill="1" applyBorder="1" applyAlignment="1">
      <alignment/>
    </xf>
    <xf numFmtId="190" fontId="1" fillId="37" borderId="17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191" fontId="2" fillId="37" borderId="20" xfId="0" applyNumberFormat="1" applyFont="1" applyFill="1" applyBorder="1" applyAlignment="1">
      <alignment/>
    </xf>
    <xf numFmtId="188" fontId="2" fillId="37" borderId="20" xfId="0" applyNumberFormat="1" applyFont="1" applyFill="1" applyBorder="1" applyAlignment="1">
      <alignment/>
    </xf>
    <xf numFmtId="190" fontId="2" fillId="37" borderId="20" xfId="0" applyNumberFormat="1" applyFont="1" applyFill="1" applyBorder="1" applyAlignment="1">
      <alignment/>
    </xf>
    <xf numFmtId="4" fontId="12" fillId="0" borderId="35" xfId="54" applyNumberFormat="1" applyFont="1" applyBorder="1" applyAlignment="1">
      <alignment vertical="top" wrapText="1"/>
      <protection/>
    </xf>
    <xf numFmtId="188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203" fontId="1" fillId="0" borderId="12" xfId="0" applyNumberFormat="1" applyFont="1" applyFill="1" applyBorder="1" applyAlignment="1">
      <alignment horizontal="center" vertical="center"/>
    </xf>
    <xf numFmtId="203" fontId="1" fillId="36" borderId="12" xfId="0" applyNumberFormat="1" applyFont="1" applyFill="1" applyBorder="1" applyAlignment="1">
      <alignment horizontal="center" vertical="center"/>
    </xf>
    <xf numFmtId="215" fontId="0" fillId="0" borderId="0" xfId="0" applyNumberFormat="1" applyAlignment="1">
      <alignment/>
    </xf>
    <xf numFmtId="3" fontId="0" fillId="0" borderId="0" xfId="0" applyNumberFormat="1" applyAlignment="1">
      <alignment/>
    </xf>
    <xf numFmtId="20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14" fillId="0" borderId="0" xfId="0" applyNumberFormat="1" applyFont="1" applyAlignment="1">
      <alignment horizontal="left" vertical="center"/>
    </xf>
    <xf numFmtId="188" fontId="14" fillId="0" borderId="0" xfId="0" applyNumberFormat="1" applyFont="1" applyAlignment="1">
      <alignment horizontal="left" vertical="center"/>
    </xf>
    <xf numFmtId="202" fontId="14" fillId="0" borderId="0" xfId="0" applyNumberFormat="1" applyFont="1" applyAlignment="1">
      <alignment horizontal="left" vertical="center"/>
    </xf>
    <xf numFmtId="211" fontId="1" fillId="0" borderId="28" xfId="0" applyNumberFormat="1" applyFont="1" applyBorder="1" applyAlignment="1">
      <alignment horizontal="center" vertical="center"/>
    </xf>
    <xf numFmtId="211" fontId="15" fillId="0" borderId="28" xfId="0" applyNumberFormat="1" applyFont="1" applyBorder="1" applyAlignment="1">
      <alignment horizontal="center" vertical="center"/>
    </xf>
    <xf numFmtId="211" fontId="15" fillId="0" borderId="28" xfId="0" applyNumberFormat="1" applyFont="1" applyFill="1" applyBorder="1" applyAlignment="1">
      <alignment horizontal="center" vertical="center"/>
    </xf>
    <xf numFmtId="21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188" fontId="2" fillId="0" borderId="34" xfId="0" applyNumberFormat="1" applyFont="1" applyBorder="1" applyAlignment="1">
      <alignment/>
    </xf>
    <xf numFmtId="190" fontId="2" fillId="0" borderId="19" xfId="0" applyNumberFormat="1" applyFont="1" applyBorder="1" applyAlignment="1">
      <alignment/>
    </xf>
    <xf numFmtId="191" fontId="2" fillId="0" borderId="26" xfId="0" applyNumberFormat="1" applyFont="1" applyBorder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1" fillId="32" borderId="40" xfId="0" applyFont="1" applyFill="1" applyBorder="1" applyAlignment="1">
      <alignment horizontal="center" vertical="center" wrapText="1"/>
    </xf>
    <xf numFmtId="0" fontId="52" fillId="32" borderId="40" xfId="0" applyFont="1" applyFill="1" applyBorder="1" applyAlignment="1">
      <alignment horizontal="center" vertical="center" wrapText="1"/>
    </xf>
    <xf numFmtId="0" fontId="52" fillId="32" borderId="4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51" fillId="37" borderId="40" xfId="0" applyFont="1" applyFill="1" applyBorder="1" applyAlignment="1">
      <alignment horizontal="center" vertical="center" wrapText="1"/>
    </xf>
    <xf numFmtId="0" fontId="52" fillId="37" borderId="40" xfId="0" applyFont="1" applyFill="1" applyBorder="1" applyAlignment="1">
      <alignment horizontal="center" vertical="center" wrapText="1"/>
    </xf>
    <xf numFmtId="0" fontId="52" fillId="37" borderId="41" xfId="0" applyFont="1" applyFill="1" applyBorder="1" applyAlignment="1">
      <alignment horizontal="center" vertical="center" wrapText="1"/>
    </xf>
    <xf numFmtId="0" fontId="51" fillId="6" borderId="40" xfId="0" applyFont="1" applyFill="1" applyBorder="1" applyAlignment="1">
      <alignment horizontal="center" vertical="center" wrapText="1"/>
    </xf>
    <xf numFmtId="0" fontId="52" fillId="6" borderId="40" xfId="0" applyFont="1" applyFill="1" applyBorder="1" applyAlignment="1">
      <alignment horizontal="center" vertical="center" wrapText="1"/>
    </xf>
    <xf numFmtId="0" fontId="52" fillId="6" borderId="4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1" fillId="34" borderId="40" xfId="0" applyFont="1" applyFill="1" applyBorder="1" applyAlignment="1">
      <alignment horizontal="center" vertical="center" wrapText="1"/>
    </xf>
    <xf numFmtId="0" fontId="52" fillId="34" borderId="40" xfId="0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51" fillId="35" borderId="40" xfId="0" applyFont="1" applyFill="1" applyBorder="1" applyAlignment="1">
      <alignment horizontal="center" vertical="center" wrapText="1"/>
    </xf>
    <xf numFmtId="0" fontId="52" fillId="35" borderId="40" xfId="0" applyFont="1" applyFill="1" applyBorder="1" applyAlignment="1">
      <alignment horizontal="center" vertical="center" wrapText="1"/>
    </xf>
    <xf numFmtId="0" fontId="52" fillId="35" borderId="41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Обычный_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37"/>
  <sheetViews>
    <sheetView tabSelected="1" zoomScale="64" zoomScaleNormal="64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33" sqref="R33"/>
    </sheetView>
  </sheetViews>
  <sheetFormatPr defaultColWidth="9.140625" defaultRowHeight="12.75"/>
  <cols>
    <col min="1" max="1" width="9.00390625" style="0" hidden="1" customWidth="1"/>
    <col min="2" max="2" width="11.140625" style="0" hidden="1" customWidth="1"/>
    <col min="3" max="3" width="14.00390625" style="0" hidden="1" customWidth="1"/>
    <col min="4" max="4" width="23.28125" style="0" hidden="1" customWidth="1"/>
    <col min="5" max="5" width="19.140625" style="0" bestFit="1" customWidth="1"/>
    <col min="6" max="6" width="10.28125" style="0" bestFit="1" customWidth="1"/>
    <col min="7" max="7" width="18.7109375" style="0" bestFit="1" customWidth="1"/>
    <col min="8" max="8" width="12.28125" style="0" bestFit="1" customWidth="1"/>
    <col min="9" max="9" width="15.28125" style="0" bestFit="1" customWidth="1"/>
    <col min="10" max="10" width="14.00390625" style="0" bestFit="1" customWidth="1"/>
    <col min="11" max="11" width="12.28125" style="0" bestFit="1" customWidth="1"/>
    <col min="12" max="12" width="10.28125" style="0" bestFit="1" customWidth="1"/>
    <col min="13" max="13" width="18.7109375" style="0" bestFit="1" customWidth="1"/>
    <col min="14" max="14" width="12.28125" style="0" bestFit="1" customWidth="1"/>
    <col min="15" max="15" width="15.28125" style="0" bestFit="1" customWidth="1"/>
    <col min="16" max="16" width="18.7109375" style="0" bestFit="1" customWidth="1"/>
    <col min="17" max="17" width="12.28125" style="0" bestFit="1" customWidth="1"/>
    <col min="18" max="18" width="15.28125" style="0" bestFit="1" customWidth="1"/>
    <col min="19" max="19" width="18.7109375" style="0" bestFit="1" customWidth="1"/>
    <col min="20" max="20" width="12.28125" style="0" bestFit="1" customWidth="1"/>
    <col min="21" max="21" width="15.28125" style="0" bestFit="1" customWidth="1"/>
    <col min="22" max="22" width="18.7109375" style="0" bestFit="1" customWidth="1"/>
    <col min="23" max="23" width="16.140625" style="0" hidden="1" customWidth="1"/>
    <col min="24" max="24" width="11.421875" style="0" hidden="1" customWidth="1"/>
    <col min="25" max="25" width="12.421875" style="0" hidden="1" customWidth="1"/>
    <col min="26" max="26" width="12.28125" style="0" bestFit="1" customWidth="1"/>
    <col min="27" max="27" width="10.28125" style="0" bestFit="1" customWidth="1"/>
    <col min="28" max="28" width="14.00390625" style="0" bestFit="1" customWidth="1"/>
    <col min="29" max="29" width="12.28125" style="0" bestFit="1" customWidth="1"/>
    <col min="30" max="30" width="10.28125" style="0" bestFit="1" customWidth="1"/>
    <col min="31" max="31" width="14.00390625" style="0" bestFit="1" customWidth="1"/>
    <col min="32" max="32" width="12.28125" style="0" bestFit="1" customWidth="1"/>
    <col min="33" max="33" width="10.28125" style="0" bestFit="1" customWidth="1"/>
    <col min="34" max="34" width="10.7109375" style="0" bestFit="1" customWidth="1"/>
    <col min="35" max="35" width="12.28125" style="0" bestFit="1" customWidth="1"/>
    <col min="36" max="36" width="10.28125" style="0" bestFit="1" customWidth="1"/>
    <col min="37" max="37" width="14.00390625" style="0" bestFit="1" customWidth="1"/>
    <col min="38" max="38" width="12.28125" style="0" bestFit="1" customWidth="1"/>
    <col min="39" max="39" width="10.28125" style="0" bestFit="1" customWidth="1"/>
    <col min="40" max="40" width="14.00390625" style="0" bestFit="1" customWidth="1"/>
    <col min="41" max="41" width="12.28125" style="0" bestFit="1" customWidth="1"/>
    <col min="42" max="42" width="15.28125" style="0" bestFit="1" customWidth="1"/>
    <col min="43" max="43" width="14.00390625" style="0" bestFit="1" customWidth="1"/>
    <col min="44" max="44" width="11.140625" style="0" hidden="1" customWidth="1"/>
    <col min="45" max="45" width="11.421875" style="0" hidden="1" customWidth="1"/>
    <col min="46" max="46" width="12.421875" style="0" hidden="1" customWidth="1"/>
    <col min="47" max="47" width="12.28125" style="0" bestFit="1" customWidth="1"/>
    <col min="48" max="48" width="10.28125" style="0" bestFit="1" customWidth="1"/>
    <col min="49" max="49" width="18.7109375" style="0" bestFit="1" customWidth="1"/>
    <col min="50" max="50" width="12.28125" style="0" bestFit="1" customWidth="1"/>
    <col min="51" max="51" width="10.28125" style="0" bestFit="1" customWidth="1"/>
    <col min="52" max="52" width="18.7109375" style="0" bestFit="1" customWidth="1"/>
    <col min="53" max="53" width="12.28125" style="0" bestFit="1" customWidth="1"/>
    <col min="54" max="54" width="15.28125" style="0" bestFit="1" customWidth="1"/>
    <col min="55" max="55" width="18.7109375" style="0" bestFit="1" customWidth="1"/>
    <col min="56" max="56" width="12.28125" style="0" hidden="1" customWidth="1"/>
    <col min="57" max="57" width="10.28125" style="0" hidden="1" customWidth="1"/>
    <col min="58" max="58" width="10.7109375" style="0" hidden="1" customWidth="1"/>
    <col min="59" max="59" width="12.28125" style="0" hidden="1" customWidth="1"/>
    <col min="60" max="60" width="10.28125" style="0" hidden="1" customWidth="1"/>
    <col min="61" max="61" width="10.7109375" style="0" hidden="1" customWidth="1"/>
    <col min="62" max="62" width="11.140625" style="0" hidden="1" customWidth="1"/>
    <col min="63" max="63" width="11.421875" style="0" hidden="1" customWidth="1"/>
    <col min="64" max="64" width="12.421875" style="0" hidden="1" customWidth="1"/>
    <col min="65" max="65" width="12.28125" style="0" bestFit="1" customWidth="1"/>
    <col min="66" max="66" width="10.28125" style="0" bestFit="1" customWidth="1"/>
    <col min="67" max="67" width="18.7109375" style="0" bestFit="1" customWidth="1"/>
    <col min="68" max="68" width="12.28125" style="0" bestFit="1" customWidth="1"/>
    <col min="69" max="69" width="10.28125" style="0" bestFit="1" customWidth="1"/>
    <col min="70" max="70" width="18.7109375" style="0" bestFit="1" customWidth="1"/>
    <col min="71" max="71" width="12.28125" style="0" bestFit="1" customWidth="1"/>
    <col min="72" max="72" width="10.28125" style="0" bestFit="1" customWidth="1"/>
    <col min="73" max="73" width="18.7109375" style="0" bestFit="1" customWidth="1"/>
    <col min="74" max="74" width="11.140625" style="0" hidden="1" customWidth="1"/>
    <col min="75" max="76" width="12.421875" style="0" hidden="1" customWidth="1"/>
    <col min="77" max="77" width="12.28125" style="0" hidden="1" customWidth="1"/>
    <col min="78" max="78" width="10.28125" style="0" hidden="1" customWidth="1"/>
    <col min="79" max="79" width="18.7109375" style="0" hidden="1" customWidth="1"/>
    <col min="80" max="80" width="12.28125" style="0" hidden="1" customWidth="1"/>
    <col min="81" max="81" width="15.28125" style="0" hidden="1" customWidth="1"/>
    <col min="82" max="82" width="18.7109375" style="0" hidden="1" customWidth="1"/>
    <col min="83" max="83" width="12.28125" style="0" hidden="1" customWidth="1"/>
    <col min="84" max="84" width="15.28125" style="0" hidden="1" customWidth="1"/>
    <col min="85" max="85" width="10.7109375" style="0" hidden="1" customWidth="1"/>
    <col min="86" max="86" width="11.140625" style="0" hidden="1" customWidth="1"/>
    <col min="87" max="88" width="12.421875" style="0" hidden="1" customWidth="1"/>
    <col min="89" max="89" width="12.28125" style="0" bestFit="1" customWidth="1"/>
    <col min="90" max="90" width="10.28125" style="0" bestFit="1" customWidth="1"/>
    <col min="91" max="91" width="18.7109375" style="0" bestFit="1" customWidth="1"/>
    <col min="92" max="92" width="12.28125" style="0" bestFit="1" customWidth="1"/>
    <col min="93" max="93" width="15.28125" style="0" bestFit="1" customWidth="1"/>
    <col min="94" max="94" width="18.7109375" style="0" bestFit="1" customWidth="1"/>
    <col min="95" max="95" width="12.28125" style="0" bestFit="1" customWidth="1"/>
    <col min="96" max="96" width="10.28125" style="0" bestFit="1" customWidth="1"/>
    <col min="97" max="97" width="14.00390625" style="0" bestFit="1" customWidth="1"/>
    <col min="98" max="98" width="12.28125" style="0" bestFit="1" customWidth="1"/>
    <col min="99" max="99" width="10.28125" style="0" bestFit="1" customWidth="1"/>
    <col min="100" max="100" width="14.00390625" style="0" bestFit="1" customWidth="1"/>
    <col min="101" max="101" width="12.28125" style="0" bestFit="1" customWidth="1"/>
    <col min="102" max="102" width="10.28125" style="0" bestFit="1" customWidth="1"/>
    <col min="103" max="103" width="14.00390625" style="0" bestFit="1" customWidth="1"/>
    <col min="104" max="104" width="12.28125" style="0" bestFit="1" customWidth="1"/>
    <col min="105" max="105" width="10.28125" style="0" bestFit="1" customWidth="1"/>
    <col min="106" max="106" width="10.7109375" style="0" bestFit="1" customWidth="1"/>
    <col min="107" max="107" width="12.28125" style="0" hidden="1" customWidth="1"/>
    <col min="108" max="108" width="10.28125" style="0" hidden="1" customWidth="1"/>
    <col min="109" max="109" width="10.7109375" style="0" hidden="1" customWidth="1"/>
    <col min="110" max="110" width="12.28125" style="0" hidden="1" customWidth="1"/>
    <col min="111" max="111" width="10.28125" style="0" hidden="1" customWidth="1"/>
    <col min="112" max="112" width="10.7109375" style="0" hidden="1" customWidth="1"/>
    <col min="113" max="113" width="12.28125" style="0" hidden="1" customWidth="1"/>
    <col min="114" max="114" width="10.28125" style="0" hidden="1" customWidth="1"/>
    <col min="115" max="115" width="10.7109375" style="0" hidden="1" customWidth="1"/>
    <col min="116" max="116" width="12.28125" style="0" hidden="1" customWidth="1"/>
    <col min="117" max="117" width="10.28125" style="0" hidden="1" customWidth="1"/>
    <col min="118" max="118" width="10.7109375" style="0" hidden="1" customWidth="1"/>
    <col min="119" max="123" width="0" style="0" hidden="1" customWidth="1"/>
  </cols>
  <sheetData>
    <row r="2" spans="1:22" s="34" customFormat="1" ht="9.75" customHeight="1">
      <c r="A2" s="193" t="s">
        <v>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s="34" customFormat="1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ht="13.5" thickBot="1"/>
    <row r="5" spans="1:118" s="2" customFormat="1" ht="84" customHeight="1" thickBot="1">
      <c r="A5" s="194" t="s">
        <v>10</v>
      </c>
      <c r="B5" s="196" t="s">
        <v>25</v>
      </c>
      <c r="C5" s="197"/>
      <c r="D5" s="198"/>
      <c r="E5" s="207" t="s">
        <v>23</v>
      </c>
      <c r="F5" s="208"/>
      <c r="G5" s="208"/>
      <c r="H5" s="208"/>
      <c r="I5" s="208"/>
      <c r="J5" s="208"/>
      <c r="K5" s="208"/>
      <c r="L5" s="208"/>
      <c r="M5" s="209"/>
      <c r="N5" s="210" t="s">
        <v>24</v>
      </c>
      <c r="O5" s="211"/>
      <c r="P5" s="211"/>
      <c r="Q5" s="211"/>
      <c r="R5" s="211"/>
      <c r="S5" s="211"/>
      <c r="T5" s="211"/>
      <c r="U5" s="211"/>
      <c r="V5" s="212"/>
      <c r="W5" s="196" t="s">
        <v>27</v>
      </c>
      <c r="X5" s="197"/>
      <c r="Y5" s="198"/>
      <c r="Z5" s="202" t="s">
        <v>28</v>
      </c>
      <c r="AA5" s="203"/>
      <c r="AB5" s="203"/>
      <c r="AC5" s="203"/>
      <c r="AD5" s="203"/>
      <c r="AE5" s="203"/>
      <c r="AF5" s="203"/>
      <c r="AG5" s="203"/>
      <c r="AH5" s="204"/>
      <c r="AI5" s="202" t="s">
        <v>29</v>
      </c>
      <c r="AJ5" s="203"/>
      <c r="AK5" s="203"/>
      <c r="AL5" s="203"/>
      <c r="AM5" s="203"/>
      <c r="AN5" s="203"/>
      <c r="AO5" s="203"/>
      <c r="AP5" s="203"/>
      <c r="AQ5" s="204"/>
      <c r="AR5" s="217" t="s">
        <v>30</v>
      </c>
      <c r="AS5" s="218"/>
      <c r="AT5" s="219"/>
      <c r="AU5" s="223" t="s">
        <v>31</v>
      </c>
      <c r="AV5" s="224"/>
      <c r="AW5" s="224"/>
      <c r="AX5" s="224"/>
      <c r="AY5" s="224"/>
      <c r="AZ5" s="224"/>
      <c r="BA5" s="224"/>
      <c r="BB5" s="224"/>
      <c r="BC5" s="225"/>
      <c r="BD5" s="224" t="s">
        <v>32</v>
      </c>
      <c r="BE5" s="224"/>
      <c r="BF5" s="224"/>
      <c r="BG5" s="224"/>
      <c r="BH5" s="224"/>
      <c r="BI5" s="225"/>
      <c r="BJ5" s="226" t="s">
        <v>33</v>
      </c>
      <c r="BK5" s="227"/>
      <c r="BL5" s="228"/>
      <c r="BM5" s="232" t="s">
        <v>34</v>
      </c>
      <c r="BN5" s="233"/>
      <c r="BO5" s="233"/>
      <c r="BP5" s="233"/>
      <c r="BQ5" s="233"/>
      <c r="BR5" s="233"/>
      <c r="BS5" s="233"/>
      <c r="BT5" s="233"/>
      <c r="BU5" s="234"/>
      <c r="BV5" s="235" t="s">
        <v>35</v>
      </c>
      <c r="BW5" s="236"/>
      <c r="BX5" s="237"/>
      <c r="BY5" s="241" t="s">
        <v>36</v>
      </c>
      <c r="BZ5" s="242"/>
      <c r="CA5" s="242"/>
      <c r="CB5" s="242" t="s">
        <v>36</v>
      </c>
      <c r="CC5" s="242"/>
      <c r="CD5" s="242"/>
      <c r="CE5" s="242" t="s">
        <v>36</v>
      </c>
      <c r="CF5" s="242"/>
      <c r="CG5" s="243"/>
      <c r="CH5" s="235" t="s">
        <v>37</v>
      </c>
      <c r="CI5" s="236"/>
      <c r="CJ5" s="237"/>
      <c r="CK5" s="241" t="s">
        <v>38</v>
      </c>
      <c r="CL5" s="242"/>
      <c r="CM5" s="242"/>
      <c r="CN5" s="242" t="s">
        <v>36</v>
      </c>
      <c r="CO5" s="242"/>
      <c r="CP5" s="242"/>
      <c r="CQ5" s="242" t="s">
        <v>36</v>
      </c>
      <c r="CR5" s="242"/>
      <c r="CS5" s="243"/>
      <c r="CT5" s="241" t="s">
        <v>39</v>
      </c>
      <c r="CU5" s="242"/>
      <c r="CV5" s="242"/>
      <c r="CW5" s="242" t="s">
        <v>36</v>
      </c>
      <c r="CX5" s="242"/>
      <c r="CY5" s="242"/>
      <c r="CZ5" s="242" t="s">
        <v>36</v>
      </c>
      <c r="DA5" s="242"/>
      <c r="DB5" s="243"/>
      <c r="DC5" s="250" t="s">
        <v>40</v>
      </c>
      <c r="DD5" s="251"/>
      <c r="DE5" s="252"/>
      <c r="DF5" s="250" t="s">
        <v>41</v>
      </c>
      <c r="DG5" s="251"/>
      <c r="DH5" s="252"/>
      <c r="DI5" s="250" t="s">
        <v>42</v>
      </c>
      <c r="DJ5" s="251"/>
      <c r="DK5" s="252"/>
      <c r="DL5" s="250" t="s">
        <v>43</v>
      </c>
      <c r="DM5" s="251"/>
      <c r="DN5" s="252"/>
    </row>
    <row r="6" spans="1:118" s="1" customFormat="1" ht="12.75" customHeight="1" thickBot="1">
      <c r="A6" s="195"/>
      <c r="B6" s="199"/>
      <c r="C6" s="200"/>
      <c r="D6" s="201"/>
      <c r="E6" s="213" t="s">
        <v>18</v>
      </c>
      <c r="F6" s="214"/>
      <c r="G6" s="215"/>
      <c r="H6" s="214" t="s">
        <v>19</v>
      </c>
      <c r="I6" s="214"/>
      <c r="J6" s="215"/>
      <c r="K6" s="214" t="s">
        <v>20</v>
      </c>
      <c r="L6" s="214"/>
      <c r="M6" s="215"/>
      <c r="N6" s="216" t="s">
        <v>18</v>
      </c>
      <c r="O6" s="205"/>
      <c r="P6" s="206"/>
      <c r="Q6" s="205" t="s">
        <v>19</v>
      </c>
      <c r="R6" s="205"/>
      <c r="S6" s="206"/>
      <c r="T6" s="205" t="s">
        <v>20</v>
      </c>
      <c r="U6" s="205"/>
      <c r="V6" s="206"/>
      <c r="W6" s="199"/>
      <c r="X6" s="200"/>
      <c r="Y6" s="201"/>
      <c r="Z6" s="192" t="s">
        <v>18</v>
      </c>
      <c r="AA6" s="190"/>
      <c r="AB6" s="191"/>
      <c r="AC6" s="190" t="s">
        <v>19</v>
      </c>
      <c r="AD6" s="190"/>
      <c r="AE6" s="191"/>
      <c r="AF6" s="190" t="s">
        <v>20</v>
      </c>
      <c r="AG6" s="190"/>
      <c r="AH6" s="191"/>
      <c r="AI6" s="192" t="s">
        <v>18</v>
      </c>
      <c r="AJ6" s="190"/>
      <c r="AK6" s="191"/>
      <c r="AL6" s="190" t="s">
        <v>19</v>
      </c>
      <c r="AM6" s="190"/>
      <c r="AN6" s="191"/>
      <c r="AO6" s="190" t="s">
        <v>20</v>
      </c>
      <c r="AP6" s="190"/>
      <c r="AQ6" s="191"/>
      <c r="AR6" s="220"/>
      <c r="AS6" s="221"/>
      <c r="AT6" s="222"/>
      <c r="AU6" s="253" t="s">
        <v>18</v>
      </c>
      <c r="AV6" s="254"/>
      <c r="AW6" s="255"/>
      <c r="AX6" s="256" t="s">
        <v>19</v>
      </c>
      <c r="AY6" s="254"/>
      <c r="AZ6" s="255"/>
      <c r="BA6" s="256" t="s">
        <v>20</v>
      </c>
      <c r="BB6" s="254"/>
      <c r="BC6" s="255"/>
      <c r="BD6" s="244" t="s">
        <v>19</v>
      </c>
      <c r="BE6" s="245"/>
      <c r="BF6" s="257"/>
      <c r="BG6" s="244" t="s">
        <v>20</v>
      </c>
      <c r="BH6" s="245"/>
      <c r="BI6" s="246"/>
      <c r="BJ6" s="229"/>
      <c r="BK6" s="230"/>
      <c r="BL6" s="231"/>
      <c r="BM6" s="247" t="s">
        <v>18</v>
      </c>
      <c r="BN6" s="248"/>
      <c r="BO6" s="249"/>
      <c r="BP6" s="248" t="s">
        <v>19</v>
      </c>
      <c r="BQ6" s="248"/>
      <c r="BR6" s="249"/>
      <c r="BS6" s="248" t="s">
        <v>20</v>
      </c>
      <c r="BT6" s="248"/>
      <c r="BU6" s="249"/>
      <c r="BV6" s="238"/>
      <c r="BW6" s="239"/>
      <c r="BX6" s="240"/>
      <c r="BY6" s="258" t="s">
        <v>18</v>
      </c>
      <c r="BZ6" s="259"/>
      <c r="CA6" s="260"/>
      <c r="CB6" s="259" t="s">
        <v>19</v>
      </c>
      <c r="CC6" s="259"/>
      <c r="CD6" s="260"/>
      <c r="CE6" s="259" t="s">
        <v>20</v>
      </c>
      <c r="CF6" s="259"/>
      <c r="CG6" s="260"/>
      <c r="CH6" s="238"/>
      <c r="CI6" s="239"/>
      <c r="CJ6" s="240"/>
      <c r="CK6" s="258" t="s">
        <v>18</v>
      </c>
      <c r="CL6" s="259"/>
      <c r="CM6" s="260"/>
      <c r="CN6" s="259" t="s">
        <v>19</v>
      </c>
      <c r="CO6" s="259"/>
      <c r="CP6" s="260"/>
      <c r="CQ6" s="259" t="s">
        <v>20</v>
      </c>
      <c r="CR6" s="259"/>
      <c r="CS6" s="260"/>
      <c r="CT6" s="258" t="s">
        <v>18</v>
      </c>
      <c r="CU6" s="259"/>
      <c r="CV6" s="260"/>
      <c r="CW6" s="259" t="s">
        <v>19</v>
      </c>
      <c r="CX6" s="259"/>
      <c r="CY6" s="260"/>
      <c r="CZ6" s="259" t="s">
        <v>20</v>
      </c>
      <c r="DA6" s="259"/>
      <c r="DB6" s="260"/>
      <c r="DC6" s="261" t="s">
        <v>44</v>
      </c>
      <c r="DD6" s="261"/>
      <c r="DE6" s="262"/>
      <c r="DF6" s="261" t="s">
        <v>44</v>
      </c>
      <c r="DG6" s="261"/>
      <c r="DH6" s="262"/>
      <c r="DI6" s="261" t="s">
        <v>44</v>
      </c>
      <c r="DJ6" s="261"/>
      <c r="DK6" s="262"/>
      <c r="DL6" s="261" t="s">
        <v>44</v>
      </c>
      <c r="DM6" s="261"/>
      <c r="DN6" s="262"/>
    </row>
    <row r="7" spans="1:118" s="1" customFormat="1" ht="51.75" thickBot="1">
      <c r="A7" s="195"/>
      <c r="B7" s="5" t="s">
        <v>21</v>
      </c>
      <c r="C7" s="6" t="s">
        <v>22</v>
      </c>
      <c r="D7" s="7" t="s">
        <v>16</v>
      </c>
      <c r="E7" s="148" t="s">
        <v>9</v>
      </c>
      <c r="F7" s="149" t="s">
        <v>8</v>
      </c>
      <c r="G7" s="150" t="s">
        <v>17</v>
      </c>
      <c r="H7" s="151" t="s">
        <v>9</v>
      </c>
      <c r="I7" s="149" t="s">
        <v>8</v>
      </c>
      <c r="J7" s="150" t="s">
        <v>17</v>
      </c>
      <c r="K7" s="151" t="s">
        <v>9</v>
      </c>
      <c r="L7" s="149" t="s">
        <v>8</v>
      </c>
      <c r="M7" s="150" t="s">
        <v>17</v>
      </c>
      <c r="N7" s="130" t="s">
        <v>9</v>
      </c>
      <c r="O7" s="131" t="s">
        <v>8</v>
      </c>
      <c r="P7" s="132" t="s">
        <v>17</v>
      </c>
      <c r="Q7" s="133" t="s">
        <v>9</v>
      </c>
      <c r="R7" s="131" t="s">
        <v>8</v>
      </c>
      <c r="S7" s="132" t="s">
        <v>17</v>
      </c>
      <c r="T7" s="133" t="s">
        <v>9</v>
      </c>
      <c r="U7" s="131" t="s">
        <v>8</v>
      </c>
      <c r="V7" s="132" t="s">
        <v>17</v>
      </c>
      <c r="W7" s="5" t="s">
        <v>21</v>
      </c>
      <c r="X7" s="6" t="s">
        <v>22</v>
      </c>
      <c r="Y7" s="7" t="s">
        <v>16</v>
      </c>
      <c r="Z7" s="8" t="s">
        <v>9</v>
      </c>
      <c r="AA7" s="9" t="s">
        <v>8</v>
      </c>
      <c r="AB7" s="10" t="s">
        <v>17</v>
      </c>
      <c r="AC7" s="11" t="s">
        <v>9</v>
      </c>
      <c r="AD7" s="9" t="s">
        <v>8</v>
      </c>
      <c r="AE7" s="10" t="s">
        <v>17</v>
      </c>
      <c r="AF7" s="11" t="s">
        <v>9</v>
      </c>
      <c r="AG7" s="9" t="s">
        <v>8</v>
      </c>
      <c r="AH7" s="10" t="s">
        <v>17</v>
      </c>
      <c r="AI7" s="8" t="s">
        <v>9</v>
      </c>
      <c r="AJ7" s="9" t="s">
        <v>8</v>
      </c>
      <c r="AK7" s="10" t="s">
        <v>17</v>
      </c>
      <c r="AL7" s="11" t="s">
        <v>9</v>
      </c>
      <c r="AM7" s="9" t="s">
        <v>8</v>
      </c>
      <c r="AN7" s="10" t="s">
        <v>17</v>
      </c>
      <c r="AO7" s="11" t="s">
        <v>9</v>
      </c>
      <c r="AP7" s="9" t="s">
        <v>8</v>
      </c>
      <c r="AQ7" s="10" t="s">
        <v>17</v>
      </c>
      <c r="AR7" s="35" t="s">
        <v>21</v>
      </c>
      <c r="AS7" s="36" t="s">
        <v>22</v>
      </c>
      <c r="AT7" s="37" t="s">
        <v>16</v>
      </c>
      <c r="AU7" s="38" t="s">
        <v>9</v>
      </c>
      <c r="AV7" s="39" t="s">
        <v>8</v>
      </c>
      <c r="AW7" s="40" t="s">
        <v>17</v>
      </c>
      <c r="AX7" s="41" t="s">
        <v>9</v>
      </c>
      <c r="AY7" s="39" t="s">
        <v>8</v>
      </c>
      <c r="AZ7" s="40" t="s">
        <v>17</v>
      </c>
      <c r="BA7" s="41" t="s">
        <v>9</v>
      </c>
      <c r="BB7" s="39" t="s">
        <v>8</v>
      </c>
      <c r="BC7" s="42" t="s">
        <v>17</v>
      </c>
      <c r="BD7" s="43" t="s">
        <v>9</v>
      </c>
      <c r="BE7" s="44" t="s">
        <v>8</v>
      </c>
      <c r="BF7" s="45" t="s">
        <v>17</v>
      </c>
      <c r="BG7" s="45" t="s">
        <v>9</v>
      </c>
      <c r="BH7" s="44" t="s">
        <v>8</v>
      </c>
      <c r="BI7" s="46" t="s">
        <v>17</v>
      </c>
      <c r="BJ7" s="47" t="s">
        <v>21</v>
      </c>
      <c r="BK7" s="48" t="s">
        <v>22</v>
      </c>
      <c r="BL7" s="49" t="s">
        <v>16</v>
      </c>
      <c r="BM7" s="50" t="s">
        <v>9</v>
      </c>
      <c r="BN7" s="51" t="s">
        <v>8</v>
      </c>
      <c r="BO7" s="52" t="s">
        <v>17</v>
      </c>
      <c r="BP7" s="53" t="s">
        <v>9</v>
      </c>
      <c r="BQ7" s="51" t="s">
        <v>8</v>
      </c>
      <c r="BR7" s="52" t="s">
        <v>17</v>
      </c>
      <c r="BS7" s="53" t="s">
        <v>9</v>
      </c>
      <c r="BT7" s="51" t="s">
        <v>8</v>
      </c>
      <c r="BU7" s="52" t="s">
        <v>17</v>
      </c>
      <c r="BV7" s="54" t="s">
        <v>21</v>
      </c>
      <c r="BW7" s="55" t="s">
        <v>45</v>
      </c>
      <c r="BX7" s="56" t="s">
        <v>16</v>
      </c>
      <c r="BY7" s="57" t="s">
        <v>9</v>
      </c>
      <c r="BZ7" s="58" t="s">
        <v>8</v>
      </c>
      <c r="CA7" s="59" t="s">
        <v>17</v>
      </c>
      <c r="CB7" s="60" t="s">
        <v>9</v>
      </c>
      <c r="CC7" s="58" t="s">
        <v>8</v>
      </c>
      <c r="CD7" s="59" t="s">
        <v>17</v>
      </c>
      <c r="CE7" s="60" t="s">
        <v>9</v>
      </c>
      <c r="CF7" s="58" t="s">
        <v>8</v>
      </c>
      <c r="CG7" s="59" t="s">
        <v>17</v>
      </c>
      <c r="CH7" s="54" t="s">
        <v>21</v>
      </c>
      <c r="CI7" s="55" t="s">
        <v>45</v>
      </c>
      <c r="CJ7" s="56" t="s">
        <v>16</v>
      </c>
      <c r="CK7" s="57" t="s">
        <v>9</v>
      </c>
      <c r="CL7" s="58" t="s">
        <v>8</v>
      </c>
      <c r="CM7" s="59" t="s">
        <v>17</v>
      </c>
      <c r="CN7" s="60" t="s">
        <v>9</v>
      </c>
      <c r="CO7" s="58" t="s">
        <v>8</v>
      </c>
      <c r="CP7" s="59" t="s">
        <v>17</v>
      </c>
      <c r="CQ7" s="60" t="s">
        <v>9</v>
      </c>
      <c r="CR7" s="58" t="s">
        <v>8</v>
      </c>
      <c r="CS7" s="59" t="s">
        <v>17</v>
      </c>
      <c r="CT7" s="57" t="s">
        <v>9</v>
      </c>
      <c r="CU7" s="58" t="s">
        <v>8</v>
      </c>
      <c r="CV7" s="59" t="s">
        <v>17</v>
      </c>
      <c r="CW7" s="60" t="s">
        <v>9</v>
      </c>
      <c r="CX7" s="58" t="s">
        <v>8</v>
      </c>
      <c r="CY7" s="59" t="s">
        <v>17</v>
      </c>
      <c r="CZ7" s="60" t="s">
        <v>9</v>
      </c>
      <c r="DA7" s="58" t="s">
        <v>8</v>
      </c>
      <c r="DB7" s="59" t="s">
        <v>17</v>
      </c>
      <c r="DC7" s="61" t="s">
        <v>9</v>
      </c>
      <c r="DD7" s="62" t="s">
        <v>8</v>
      </c>
      <c r="DE7" s="63" t="s">
        <v>17</v>
      </c>
      <c r="DF7" s="61" t="s">
        <v>9</v>
      </c>
      <c r="DG7" s="62" t="s">
        <v>8</v>
      </c>
      <c r="DH7" s="63" t="s">
        <v>17</v>
      </c>
      <c r="DI7" s="61" t="s">
        <v>9</v>
      </c>
      <c r="DJ7" s="62" t="s">
        <v>8</v>
      </c>
      <c r="DK7" s="63" t="s">
        <v>17</v>
      </c>
      <c r="DL7" s="61" t="s">
        <v>9</v>
      </c>
      <c r="DM7" s="62" t="s">
        <v>8</v>
      </c>
      <c r="DN7" s="63" t="s">
        <v>17</v>
      </c>
    </row>
    <row r="8" spans="1:118" s="1" customFormat="1" ht="12.75">
      <c r="A8" s="3" t="s">
        <v>0</v>
      </c>
      <c r="B8" s="27"/>
      <c r="C8" s="28"/>
      <c r="D8" s="12">
        <f aca="true" t="shared" si="0" ref="D8:D19">B8*C8</f>
        <v>0</v>
      </c>
      <c r="E8" s="152">
        <f>H8+K8</f>
        <v>0</v>
      </c>
      <c r="F8" s="153">
        <f>IF(E8=0,0,G8/E8)</f>
        <v>0</v>
      </c>
      <c r="G8" s="154">
        <f>J8+M8</f>
        <v>0</v>
      </c>
      <c r="H8" s="155"/>
      <c r="I8" s="156"/>
      <c r="J8" s="154">
        <f>H8*I8</f>
        <v>0</v>
      </c>
      <c r="K8" s="157"/>
      <c r="L8" s="153"/>
      <c r="M8" s="154">
        <f>K8*L8</f>
        <v>0</v>
      </c>
      <c r="N8" s="134">
        <f>Q8+T8</f>
        <v>0</v>
      </c>
      <c r="O8" s="135">
        <f>IF(N8=0,0,P8/N8)</f>
        <v>0</v>
      </c>
      <c r="P8" s="136">
        <f>S8+V8</f>
        <v>0</v>
      </c>
      <c r="Q8" s="137"/>
      <c r="R8" s="135"/>
      <c r="S8" s="136">
        <f>Q8*R8</f>
        <v>0</v>
      </c>
      <c r="T8" s="138"/>
      <c r="U8" s="139"/>
      <c r="V8" s="136">
        <f>T8*U8</f>
        <v>0</v>
      </c>
      <c r="W8" s="27">
        <v>140.94</v>
      </c>
      <c r="X8" s="28"/>
      <c r="Y8" s="12">
        <f aca="true" t="shared" si="1" ref="Y8:Y19">W8*X8</f>
        <v>0</v>
      </c>
      <c r="Z8" s="13">
        <f>AC8+AF8</f>
        <v>956</v>
      </c>
      <c r="AA8" s="14">
        <f>IF(Z8=0,0,AB8/Z8)</f>
        <v>3.04716</v>
      </c>
      <c r="AB8" s="12">
        <f>AE8+AH8</f>
        <v>2913.0849599999997</v>
      </c>
      <c r="AC8" s="64">
        <v>956</v>
      </c>
      <c r="AD8" s="14">
        <v>3.04716</v>
      </c>
      <c r="AE8" s="12">
        <f>AC8*AD8</f>
        <v>2913.0849599999997</v>
      </c>
      <c r="AF8" s="15">
        <v>0</v>
      </c>
      <c r="AG8" s="14">
        <v>0</v>
      </c>
      <c r="AH8" s="12">
        <f>AF8*AG8</f>
        <v>0</v>
      </c>
      <c r="AI8" s="13">
        <f>AL8+AO8</f>
        <v>100325</v>
      </c>
      <c r="AJ8" s="14">
        <f>IF(AI8=0,0,AK8/AI8)</f>
        <v>3.156155930725143</v>
      </c>
      <c r="AK8" s="12">
        <f>AN8+AQ8</f>
        <v>316641.34375</v>
      </c>
      <c r="AL8" s="64">
        <v>83100</v>
      </c>
      <c r="AM8" s="14">
        <v>3.18283</v>
      </c>
      <c r="AN8" s="12">
        <f>AL8*AM8</f>
        <v>264493.173</v>
      </c>
      <c r="AO8" s="15">
        <v>17225</v>
      </c>
      <c r="AP8" s="16">
        <v>3.02747</v>
      </c>
      <c r="AQ8" s="12">
        <f>AO8*AP8</f>
        <v>52148.170750000005</v>
      </c>
      <c r="AR8" s="65">
        <v>84.5</v>
      </c>
      <c r="AS8" s="66"/>
      <c r="AT8" s="67">
        <f>AR8*AS8</f>
        <v>0</v>
      </c>
      <c r="AU8" s="68">
        <f>AX8+BA8+BD8+BG8</f>
        <v>3440257</v>
      </c>
      <c r="AV8" s="69">
        <f>IF(AU8=0,0,AW8/AU8)</f>
        <v>2.539258087404513</v>
      </c>
      <c r="AW8" s="70">
        <f>AZ8+BC8+BF8+BI8</f>
        <v>8735700.409999989</v>
      </c>
      <c r="AX8" s="68">
        <v>1085500</v>
      </c>
      <c r="AY8" s="69">
        <v>2.67555000460617</v>
      </c>
      <c r="AZ8" s="71">
        <f>AX8*AY8</f>
        <v>2904309.5299999975</v>
      </c>
      <c r="BA8" s="68">
        <v>2354757</v>
      </c>
      <c r="BB8" s="69">
        <v>2.47643000105743</v>
      </c>
      <c r="BC8" s="70">
        <f>BA8*BB8</f>
        <v>5831390.879999991</v>
      </c>
      <c r="BD8" s="72"/>
      <c r="BE8" s="73"/>
      <c r="BF8" s="70">
        <f>BD8*BE8</f>
        <v>0</v>
      </c>
      <c r="BG8" s="74"/>
      <c r="BH8" s="75"/>
      <c r="BI8" s="67">
        <f>BG8*BH8</f>
        <v>0</v>
      </c>
      <c r="BJ8" s="76">
        <v>85.77</v>
      </c>
      <c r="BK8" s="77"/>
      <c r="BL8" s="78">
        <f>BJ8*BK8</f>
        <v>0</v>
      </c>
      <c r="BM8" s="79">
        <f aca="true" t="shared" si="2" ref="BM8:BM19">BP8+BS8</f>
        <v>63807</v>
      </c>
      <c r="BN8" s="80">
        <f>IF(BM8=0,0,BO8/BM8)</f>
        <v>2.596995864403592</v>
      </c>
      <c r="BO8" s="78">
        <f>BR8+BU8</f>
        <v>165706.51512</v>
      </c>
      <c r="BP8" s="81">
        <v>4900</v>
      </c>
      <c r="BQ8" s="82">
        <v>2.64311</v>
      </c>
      <c r="BR8" s="78">
        <f>BP8*BQ8</f>
        <v>12951.239</v>
      </c>
      <c r="BS8" s="81">
        <v>58907</v>
      </c>
      <c r="BT8" s="82">
        <v>2.59316</v>
      </c>
      <c r="BU8" s="78">
        <f>BS8*BT8</f>
        <v>152755.27612</v>
      </c>
      <c r="BV8" s="84">
        <v>130</v>
      </c>
      <c r="BW8" s="85"/>
      <c r="BX8" s="86">
        <f>BV8*BW8</f>
        <v>0</v>
      </c>
      <c r="BY8" s="87">
        <f aca="true" t="shared" si="3" ref="BY8:BY19">CB8+CE8</f>
        <v>478678</v>
      </c>
      <c r="BZ8" s="88">
        <f>IF(BY8=0,0,CA8/BY8)</f>
        <v>2.4106299850839186</v>
      </c>
      <c r="CA8" s="86">
        <f>CD8+CG8</f>
        <v>1153915.54</v>
      </c>
      <c r="CB8" s="89">
        <v>478678</v>
      </c>
      <c r="CC8" s="90">
        <f>CD8/CB8</f>
        <v>2.4106299850839186</v>
      </c>
      <c r="CD8" s="86">
        <v>1153915.54</v>
      </c>
      <c r="CE8" s="91"/>
      <c r="CF8" s="92"/>
      <c r="CG8" s="86">
        <f>CE8*CF8</f>
        <v>0</v>
      </c>
      <c r="CH8" s="84">
        <v>100.33</v>
      </c>
      <c r="CI8" s="85"/>
      <c r="CJ8" s="86">
        <f>CH8*CI8</f>
        <v>0</v>
      </c>
      <c r="CK8" s="87">
        <f aca="true" t="shared" si="4" ref="CK8:CK14">CN8+CQ8</f>
        <v>2733</v>
      </c>
      <c r="CL8" s="88">
        <f>IF(CK8=0,0,CM8/CK8)</f>
        <v>3.10008</v>
      </c>
      <c r="CM8" s="86">
        <f>CP8+CS8</f>
        <v>8472.51864</v>
      </c>
      <c r="CN8" s="89"/>
      <c r="CO8" s="90"/>
      <c r="CP8" s="86">
        <f>CN8*CO8</f>
        <v>0</v>
      </c>
      <c r="CQ8" s="91">
        <v>2733</v>
      </c>
      <c r="CR8" s="93">
        <v>3.10008</v>
      </c>
      <c r="CS8" s="86">
        <f>CQ8*CR8</f>
        <v>8472.51864</v>
      </c>
      <c r="CT8" s="87">
        <f aca="true" t="shared" si="5" ref="CT8:CT14">CW8+CZ8</f>
        <v>12545</v>
      </c>
      <c r="CU8" s="88">
        <f>IF(CT8=0,0,CV8/CT8)</f>
        <v>2.700166683937824</v>
      </c>
      <c r="CV8" s="86">
        <f>CY8+DB8</f>
        <v>33873.59105</v>
      </c>
      <c r="CW8" s="89">
        <v>5200</v>
      </c>
      <c r="CX8" s="90">
        <v>2.67259</v>
      </c>
      <c r="CY8" s="86">
        <f>CW8*CX8</f>
        <v>13897.468</v>
      </c>
      <c r="CZ8" s="91">
        <v>7345</v>
      </c>
      <c r="DA8" s="93">
        <v>2.71969</v>
      </c>
      <c r="DB8" s="86">
        <f>CZ8*DA8</f>
        <v>19976.12305</v>
      </c>
      <c r="DC8" s="94"/>
      <c r="DD8" s="95"/>
      <c r="DE8" s="96">
        <f aca="true" t="shared" si="6" ref="DE8:DE19">DC8*DD8</f>
        <v>0</v>
      </c>
      <c r="DF8" s="94"/>
      <c r="DG8" s="95">
        <f>DD8</f>
        <v>0</v>
      </c>
      <c r="DH8" s="96">
        <f>DF8*DG8</f>
        <v>0</v>
      </c>
      <c r="DI8" s="94"/>
      <c r="DJ8" s="95"/>
      <c r="DK8" s="96">
        <f>DI8*DJ8</f>
        <v>0</v>
      </c>
      <c r="DL8" s="94"/>
      <c r="DM8" s="95"/>
      <c r="DN8" s="96">
        <f>DL8*DM8</f>
        <v>0</v>
      </c>
    </row>
    <row r="9" spans="1:118" s="1" customFormat="1" ht="12.75">
      <c r="A9" s="3" t="s">
        <v>1</v>
      </c>
      <c r="B9" s="27"/>
      <c r="C9" s="28"/>
      <c r="D9" s="12">
        <f t="shared" si="0"/>
        <v>0</v>
      </c>
      <c r="E9" s="152">
        <f aca="true" t="shared" si="7" ref="E9:E16">H9+K9</f>
        <v>0</v>
      </c>
      <c r="F9" s="153">
        <f>IF(E9=0,0,G9/E9)</f>
        <v>0</v>
      </c>
      <c r="G9" s="154">
        <f>J9+M9</f>
        <v>0</v>
      </c>
      <c r="H9" s="158"/>
      <c r="I9" s="153"/>
      <c r="J9" s="154">
        <f aca="true" t="shared" si="8" ref="J9:J19">H9*I9</f>
        <v>0</v>
      </c>
      <c r="K9" s="157"/>
      <c r="L9" s="153"/>
      <c r="M9" s="154">
        <f aca="true" t="shared" si="9" ref="M9:M19">K9*L9</f>
        <v>0</v>
      </c>
      <c r="N9" s="134">
        <f aca="true" t="shared" si="10" ref="N9:N19">Q9+T9</f>
        <v>0</v>
      </c>
      <c r="O9" s="135">
        <f>IF(N9=0,0,P9/N9)</f>
        <v>0</v>
      </c>
      <c r="P9" s="136">
        <f aca="true" t="shared" si="11" ref="P9:P17">S9+V9</f>
        <v>0</v>
      </c>
      <c r="Q9" s="140"/>
      <c r="R9" s="135"/>
      <c r="S9" s="136">
        <f aca="true" t="shared" si="12" ref="S9:S19">Q9*R9</f>
        <v>0</v>
      </c>
      <c r="T9" s="140"/>
      <c r="U9" s="135"/>
      <c r="V9" s="136">
        <f aca="true" t="shared" si="13" ref="V9:V19">T9*U9</f>
        <v>0</v>
      </c>
      <c r="W9" s="27">
        <v>140.94</v>
      </c>
      <c r="X9" s="28"/>
      <c r="Y9" s="12">
        <f t="shared" si="1"/>
        <v>0</v>
      </c>
      <c r="Z9" s="13">
        <f aca="true" t="shared" si="14" ref="Z9:Z16">AC9+AF9</f>
        <v>759</v>
      </c>
      <c r="AA9" s="14">
        <f>IF(Z9=0,0,AB9/Z9)</f>
        <v>3.21155</v>
      </c>
      <c r="AB9" s="12">
        <f>AE9+AH9</f>
        <v>2437.56645</v>
      </c>
      <c r="AC9" s="17">
        <v>759</v>
      </c>
      <c r="AD9" s="14">
        <v>3.21155</v>
      </c>
      <c r="AE9" s="12">
        <f>AC9*AD9</f>
        <v>2437.56645</v>
      </c>
      <c r="AF9" s="15">
        <v>0</v>
      </c>
      <c r="AG9" s="14">
        <v>0</v>
      </c>
      <c r="AH9" s="12">
        <f aca="true" t="shared" si="15" ref="AH9:AH19">AF9*AG9</f>
        <v>0</v>
      </c>
      <c r="AI9" s="13">
        <f aca="true" t="shared" si="16" ref="AI9:AI19">AL9+AO9</f>
        <v>15969</v>
      </c>
      <c r="AJ9" s="14">
        <f>IF(AI9=0,0,AK9/AI9)</f>
        <v>3.36071</v>
      </c>
      <c r="AK9" s="12">
        <f aca="true" t="shared" si="17" ref="AK9:AK17">AN9+AQ9</f>
        <v>53667.177990000004</v>
      </c>
      <c r="AL9" s="17">
        <v>15969</v>
      </c>
      <c r="AM9" s="14">
        <v>3.36071</v>
      </c>
      <c r="AN9" s="12">
        <f aca="true" t="shared" si="18" ref="AN9:AN19">AL9*AM9</f>
        <v>53667.177990000004</v>
      </c>
      <c r="AO9" s="17"/>
      <c r="AP9" s="14"/>
      <c r="AQ9" s="12">
        <f aca="true" t="shared" si="19" ref="AQ9:AQ19">AO9*AP9</f>
        <v>0</v>
      </c>
      <c r="AR9" s="65">
        <v>84.5</v>
      </c>
      <c r="AS9" s="66"/>
      <c r="AT9" s="67">
        <f aca="true" t="shared" si="20" ref="AT9:AT16">AR9*AS9</f>
        <v>0</v>
      </c>
      <c r="AU9" s="74">
        <f>AX9+BA9+BD9+BG9</f>
        <v>1153800</v>
      </c>
      <c r="AV9" s="75">
        <f>IF(AU9=0,0,AW9/AU9)</f>
        <v>2.811293283064652</v>
      </c>
      <c r="AW9" s="70">
        <f aca="true" t="shared" si="21" ref="AW9:AW19">AZ9+BC9+BF9+BI9</f>
        <v>3243670.1899999958</v>
      </c>
      <c r="AX9" s="74">
        <v>1010695</v>
      </c>
      <c r="AY9" s="75">
        <v>2.83598999698227</v>
      </c>
      <c r="AZ9" s="71">
        <f aca="true" t="shared" si="22" ref="AZ9:AZ19">AX9*AY9</f>
        <v>2866320.9099999955</v>
      </c>
      <c r="BA9" s="74">
        <v>143105</v>
      </c>
      <c r="BB9" s="75">
        <v>2.63686999056637</v>
      </c>
      <c r="BC9" s="67">
        <f>BA9*BB9</f>
        <v>377349.2800000004</v>
      </c>
      <c r="BD9" s="97"/>
      <c r="BE9" s="98"/>
      <c r="BF9" s="67">
        <f aca="true" t="shared" si="23" ref="BF9:BF19">BD9*BE9</f>
        <v>0</v>
      </c>
      <c r="BG9" s="74"/>
      <c r="BH9" s="75"/>
      <c r="BI9" s="67">
        <f aca="true" t="shared" si="24" ref="BI9:BI19">BG9*BH9</f>
        <v>0</v>
      </c>
      <c r="BJ9" s="76">
        <v>85.77</v>
      </c>
      <c r="BK9" s="77"/>
      <c r="BL9" s="78">
        <f aca="true" t="shared" si="25" ref="BL9:BL16">BJ9*BK9</f>
        <v>0</v>
      </c>
      <c r="BM9" s="79">
        <f>BP9+BS9</f>
        <v>71861</v>
      </c>
      <c r="BN9" s="80">
        <f>IF(BM9=0,0,BO9/BM9)</f>
        <v>2.8007504889995967</v>
      </c>
      <c r="BO9" s="78">
        <f aca="true" t="shared" si="26" ref="BO9:BO19">BR9+BU9</f>
        <v>201264.73089</v>
      </c>
      <c r="BP9" s="81">
        <v>16200</v>
      </c>
      <c r="BQ9" s="82">
        <v>2.83944</v>
      </c>
      <c r="BR9" s="78">
        <f aca="true" t="shared" si="27" ref="BR9:BR19">BP9*BQ9</f>
        <v>45998.928</v>
      </c>
      <c r="BS9" s="83">
        <v>55661</v>
      </c>
      <c r="BT9" s="82">
        <v>2.78949</v>
      </c>
      <c r="BU9" s="78">
        <f aca="true" t="shared" si="28" ref="BU9:BU19">BS9*BT9</f>
        <v>155265.80289</v>
      </c>
      <c r="BV9" s="84">
        <v>130</v>
      </c>
      <c r="BW9" s="85"/>
      <c r="BX9" s="86">
        <f aca="true" t="shared" si="29" ref="BX9:BX16">BV9*BW9</f>
        <v>0</v>
      </c>
      <c r="BY9" s="87">
        <f t="shared" si="3"/>
        <v>423854</v>
      </c>
      <c r="BZ9" s="88">
        <f>IF(BY9=0,0,CA9/BY9)</f>
        <v>2.528770000990907</v>
      </c>
      <c r="CA9" s="86">
        <f aca="true" t="shared" si="30" ref="CA9:CA19">CD9+CG9</f>
        <v>1071829.28</v>
      </c>
      <c r="CB9" s="89">
        <v>423854</v>
      </c>
      <c r="CC9" s="90">
        <f aca="true" t="shared" si="31" ref="CC9:CC19">CD9/CB9</f>
        <v>2.528770000990907</v>
      </c>
      <c r="CD9" s="86">
        <v>1071829.28</v>
      </c>
      <c r="CE9" s="91"/>
      <c r="CF9" s="92"/>
      <c r="CG9" s="86">
        <f aca="true" t="shared" si="32" ref="CG9:CG19">CE9*CF9</f>
        <v>0</v>
      </c>
      <c r="CH9" s="84">
        <v>100.33</v>
      </c>
      <c r="CI9" s="85"/>
      <c r="CJ9" s="86">
        <f aca="true" t="shared" si="33" ref="CJ9:CJ16">CH9*CI9</f>
        <v>0</v>
      </c>
      <c r="CK9" s="87">
        <f t="shared" si="4"/>
        <v>0</v>
      </c>
      <c r="CL9" s="88">
        <f>IF(CK9=0,0,CM9/CK9)</f>
        <v>0</v>
      </c>
      <c r="CM9" s="86">
        <f aca="true" t="shared" si="34" ref="CM9:CM18">CP9+CS9</f>
        <v>0</v>
      </c>
      <c r="CN9" s="89"/>
      <c r="CO9" s="90"/>
      <c r="CP9" s="86">
        <f aca="true" t="shared" si="35" ref="CP9:CP19">CN9*CO9</f>
        <v>0</v>
      </c>
      <c r="CQ9" s="91"/>
      <c r="CR9" s="93"/>
      <c r="CS9" s="86">
        <f aca="true" t="shared" si="36" ref="CS9:CS19">CQ9*CR9</f>
        <v>0</v>
      </c>
      <c r="CT9" s="87">
        <f t="shared" si="5"/>
        <v>53</v>
      </c>
      <c r="CU9" s="88">
        <f>IF(CT9=0,0,CV9/CT9)</f>
        <v>2.88969</v>
      </c>
      <c r="CV9" s="86">
        <f aca="true" t="shared" si="37" ref="CV9:CV19">CY9+DB9</f>
        <v>153.15357</v>
      </c>
      <c r="CW9" s="89"/>
      <c r="CX9" s="90"/>
      <c r="CY9" s="86">
        <f aca="true" t="shared" si="38" ref="CY9:CY19">CW9*CX9</f>
        <v>0</v>
      </c>
      <c r="CZ9" s="91">
        <v>53</v>
      </c>
      <c r="DA9" s="93">
        <v>2.88969</v>
      </c>
      <c r="DB9" s="86">
        <f aca="true" t="shared" si="39" ref="DB9:DB19">CZ9*DA9</f>
        <v>153.15357</v>
      </c>
      <c r="DC9" s="94"/>
      <c r="DD9" s="95"/>
      <c r="DE9" s="96">
        <f t="shared" si="6"/>
        <v>0</v>
      </c>
      <c r="DF9" s="94"/>
      <c r="DG9" s="95">
        <f>DD9</f>
        <v>0</v>
      </c>
      <c r="DH9" s="96">
        <f aca="true" t="shared" si="40" ref="DH9:DH19">DF9*DG9</f>
        <v>0</v>
      </c>
      <c r="DI9" s="94"/>
      <c r="DJ9" s="95"/>
      <c r="DK9" s="96">
        <f>DI9*DJ9</f>
        <v>0</v>
      </c>
      <c r="DL9" s="94"/>
      <c r="DM9" s="95"/>
      <c r="DN9" s="96">
        <f>DL9*DM9</f>
        <v>0</v>
      </c>
    </row>
    <row r="10" spans="1:118" s="1" customFormat="1" ht="12.75">
      <c r="A10" s="3" t="s">
        <v>2</v>
      </c>
      <c r="B10" s="27"/>
      <c r="C10" s="28"/>
      <c r="D10" s="12">
        <f t="shared" si="0"/>
        <v>0</v>
      </c>
      <c r="E10" s="152">
        <f t="shared" si="7"/>
        <v>698</v>
      </c>
      <c r="F10" s="153">
        <f aca="true" t="shared" si="41" ref="F10:F20">IF(E10=0,0,G10/E10)</f>
        <v>1.45835</v>
      </c>
      <c r="G10" s="154">
        <f>J10+M10</f>
        <v>1017.9283</v>
      </c>
      <c r="H10" s="158">
        <v>698</v>
      </c>
      <c r="I10" s="153">
        <v>1.45835</v>
      </c>
      <c r="J10" s="154">
        <f t="shared" si="8"/>
        <v>1017.9283</v>
      </c>
      <c r="K10" s="157"/>
      <c r="L10" s="153"/>
      <c r="M10" s="154">
        <f t="shared" si="9"/>
        <v>0</v>
      </c>
      <c r="N10" s="134">
        <f t="shared" si="10"/>
        <v>7800061</v>
      </c>
      <c r="O10" s="135">
        <f aca="true" t="shared" si="42" ref="O10:O20">IF(N10=0,0,P10/N10)</f>
        <v>2.60736</v>
      </c>
      <c r="P10" s="136">
        <f t="shared" si="11"/>
        <v>20337567.04896</v>
      </c>
      <c r="Q10" s="140">
        <v>7800061</v>
      </c>
      <c r="R10" s="135">
        <v>2.60736</v>
      </c>
      <c r="S10" s="136">
        <f t="shared" si="12"/>
        <v>20337567.04896</v>
      </c>
      <c r="T10" s="138"/>
      <c r="U10" s="135"/>
      <c r="V10" s="136">
        <f t="shared" si="13"/>
        <v>0</v>
      </c>
      <c r="W10" s="27">
        <v>140.94</v>
      </c>
      <c r="X10" s="28"/>
      <c r="Y10" s="12">
        <f t="shared" si="1"/>
        <v>0</v>
      </c>
      <c r="Z10" s="13">
        <f t="shared" si="14"/>
        <v>2714</v>
      </c>
      <c r="AA10" s="14">
        <f aca="true" t="shared" si="43" ref="AA10:AA20">IF(Z10=0,0,AB10/Z10)</f>
        <v>3.00423</v>
      </c>
      <c r="AB10" s="12">
        <f>AE10+AH10</f>
        <v>8153.48022</v>
      </c>
      <c r="AC10" s="17">
        <v>2714</v>
      </c>
      <c r="AD10" s="14">
        <v>3.00423</v>
      </c>
      <c r="AE10" s="12">
        <f>AC10*AD10</f>
        <v>8153.48022</v>
      </c>
      <c r="AF10" s="15">
        <v>0</v>
      </c>
      <c r="AG10" s="14">
        <v>0</v>
      </c>
      <c r="AH10" s="12">
        <f t="shared" si="15"/>
        <v>0</v>
      </c>
      <c r="AI10" s="13">
        <f t="shared" si="16"/>
        <v>166631</v>
      </c>
      <c r="AJ10" s="14">
        <f aca="true" t="shared" si="44" ref="AJ10:AJ20">IF(AI10=0,0,AK10/AI10)</f>
        <v>3.074466424854919</v>
      </c>
      <c r="AK10" s="12">
        <f t="shared" si="17"/>
        <v>512301.41484</v>
      </c>
      <c r="AL10" s="17">
        <v>82400</v>
      </c>
      <c r="AM10" s="14">
        <v>3.153</v>
      </c>
      <c r="AN10" s="12">
        <f t="shared" si="18"/>
        <v>259807.2</v>
      </c>
      <c r="AO10" s="15">
        <v>84231</v>
      </c>
      <c r="AP10" s="14">
        <v>2.99764</v>
      </c>
      <c r="AQ10" s="12">
        <f t="shared" si="19"/>
        <v>252494.21484</v>
      </c>
      <c r="AR10" s="65">
        <v>84.5</v>
      </c>
      <c r="AS10" s="66"/>
      <c r="AT10" s="67">
        <f t="shared" si="20"/>
        <v>0</v>
      </c>
      <c r="AU10" s="74">
        <f>AX10+BA10+BD10+BG10</f>
        <v>2857319</v>
      </c>
      <c r="AV10" s="75">
        <f aca="true" t="shared" si="45" ref="AV10:AV19">IF(AU10=0,0,AW10/AU10)</f>
        <v>2.59051768272986</v>
      </c>
      <c r="AW10" s="70">
        <f t="shared" si="21"/>
        <v>7401935.3947</v>
      </c>
      <c r="AX10" s="74">
        <v>955946</v>
      </c>
      <c r="AY10" s="75">
        <v>2.72302000322194</v>
      </c>
      <c r="AZ10" s="71">
        <f t="shared" si="22"/>
        <v>2603060.0800000005</v>
      </c>
      <c r="BA10" s="74">
        <v>1901373</v>
      </c>
      <c r="BB10" s="75">
        <v>2.5239</v>
      </c>
      <c r="BC10" s="67">
        <f>BA10*BB10</f>
        <v>4798875.3147</v>
      </c>
      <c r="BD10" s="97"/>
      <c r="BE10" s="98"/>
      <c r="BF10" s="67">
        <f t="shared" si="23"/>
        <v>0</v>
      </c>
      <c r="BG10" s="74"/>
      <c r="BH10" s="75"/>
      <c r="BI10" s="67">
        <f t="shared" si="24"/>
        <v>0</v>
      </c>
      <c r="BJ10" s="76">
        <v>85.77</v>
      </c>
      <c r="BK10" s="77"/>
      <c r="BL10" s="78">
        <f t="shared" si="25"/>
        <v>0</v>
      </c>
      <c r="BM10" s="79">
        <f t="shared" si="2"/>
        <v>71535</v>
      </c>
      <c r="BN10" s="80">
        <f aca="true" t="shared" si="46" ref="BN10:BN19">IF(BM10=0,0,BO10/BM10)</f>
        <v>2.6684393688404273</v>
      </c>
      <c r="BO10" s="78">
        <f t="shared" si="26"/>
        <v>190886.81024999998</v>
      </c>
      <c r="BP10" s="99">
        <v>17600</v>
      </c>
      <c r="BQ10" s="82">
        <v>2.7061</v>
      </c>
      <c r="BR10" s="78">
        <f t="shared" si="27"/>
        <v>47627.36</v>
      </c>
      <c r="BS10" s="83">
        <v>53935</v>
      </c>
      <c r="BT10" s="82">
        <v>2.65615</v>
      </c>
      <c r="BU10" s="78">
        <f t="shared" si="28"/>
        <v>143259.45025</v>
      </c>
      <c r="BV10" s="84">
        <v>130</v>
      </c>
      <c r="BW10" s="85"/>
      <c r="BX10" s="86">
        <f t="shared" si="29"/>
        <v>0</v>
      </c>
      <c r="BY10" s="87">
        <f t="shared" si="3"/>
        <v>661932</v>
      </c>
      <c r="BZ10" s="88">
        <f aca="true" t="shared" si="47" ref="BZ10:BZ19">IF(BY10=0,0,CA10/BY10)</f>
        <v>2.431620000241717</v>
      </c>
      <c r="CA10" s="86">
        <f t="shared" si="30"/>
        <v>1609567.09</v>
      </c>
      <c r="CB10" s="89">
        <v>661932</v>
      </c>
      <c r="CC10" s="90">
        <f t="shared" si="31"/>
        <v>2.431620000241717</v>
      </c>
      <c r="CD10" s="86">
        <v>1609567.09</v>
      </c>
      <c r="CE10" s="91"/>
      <c r="CF10" s="100"/>
      <c r="CG10" s="86">
        <f t="shared" si="32"/>
        <v>0</v>
      </c>
      <c r="CH10" s="84">
        <v>100.33</v>
      </c>
      <c r="CI10" s="85"/>
      <c r="CJ10" s="86">
        <f t="shared" si="33"/>
        <v>0</v>
      </c>
      <c r="CK10" s="87">
        <f t="shared" si="4"/>
        <v>54236</v>
      </c>
      <c r="CL10" s="88">
        <f aca="true" t="shared" si="48" ref="CL10:CL19">IF(CK10=0,0,CM10/CK10)</f>
        <v>3.19385</v>
      </c>
      <c r="CM10" s="86">
        <f t="shared" si="34"/>
        <v>173221.6486</v>
      </c>
      <c r="CN10" s="89"/>
      <c r="CO10" s="90"/>
      <c r="CP10" s="86">
        <f t="shared" si="35"/>
        <v>0</v>
      </c>
      <c r="CQ10" s="91">
        <v>54236</v>
      </c>
      <c r="CR10" s="88">
        <v>3.19385</v>
      </c>
      <c r="CS10" s="86">
        <f t="shared" si="36"/>
        <v>173221.6486</v>
      </c>
      <c r="CT10" s="87">
        <f t="shared" si="5"/>
        <v>127</v>
      </c>
      <c r="CU10" s="88">
        <f aca="true" t="shared" si="49" ref="CU10:CU19">IF(CT10=0,0,CV10/CT10)</f>
        <v>2.7877</v>
      </c>
      <c r="CV10" s="86">
        <f t="shared" si="37"/>
        <v>354.03790000000004</v>
      </c>
      <c r="CW10" s="89"/>
      <c r="CX10" s="90"/>
      <c r="CY10" s="86">
        <f t="shared" si="38"/>
        <v>0</v>
      </c>
      <c r="CZ10" s="89">
        <v>127</v>
      </c>
      <c r="DA10" s="90">
        <v>2.7877</v>
      </c>
      <c r="DB10" s="86">
        <f t="shared" si="39"/>
        <v>354.03790000000004</v>
      </c>
      <c r="DC10" s="94"/>
      <c r="DD10" s="95"/>
      <c r="DE10" s="96">
        <f t="shared" si="6"/>
        <v>0</v>
      </c>
      <c r="DF10" s="94"/>
      <c r="DG10" s="95">
        <f aca="true" t="shared" si="50" ref="DG10:DG19">DD10</f>
        <v>0</v>
      </c>
      <c r="DH10" s="96">
        <f t="shared" si="40"/>
        <v>0</v>
      </c>
      <c r="DI10" s="94"/>
      <c r="DJ10" s="95"/>
      <c r="DK10" s="96">
        <f>DI10*DJ10</f>
        <v>0</v>
      </c>
      <c r="DL10" s="94"/>
      <c r="DM10" s="95"/>
      <c r="DN10" s="96">
        <f>DL10*DM10</f>
        <v>0</v>
      </c>
    </row>
    <row r="11" spans="1:118" s="1" customFormat="1" ht="12.75">
      <c r="A11" s="3" t="s">
        <v>3</v>
      </c>
      <c r="B11" s="27"/>
      <c r="C11" s="28"/>
      <c r="D11" s="12">
        <f t="shared" si="0"/>
        <v>0</v>
      </c>
      <c r="E11" s="152">
        <f t="shared" si="7"/>
        <v>0</v>
      </c>
      <c r="F11" s="153">
        <f t="shared" si="41"/>
        <v>0</v>
      </c>
      <c r="G11" s="154">
        <f>J11+M11</f>
        <v>0</v>
      </c>
      <c r="H11" s="155"/>
      <c r="I11" s="153"/>
      <c r="J11" s="154">
        <f t="shared" si="8"/>
        <v>0</v>
      </c>
      <c r="K11" s="157"/>
      <c r="L11" s="153"/>
      <c r="M11" s="154">
        <f t="shared" si="9"/>
        <v>0</v>
      </c>
      <c r="N11" s="134">
        <f t="shared" si="10"/>
        <v>6972396</v>
      </c>
      <c r="O11" s="135">
        <f t="shared" si="42"/>
        <v>2.769798480906707</v>
      </c>
      <c r="P11" s="136">
        <f t="shared" si="11"/>
        <v>19312131.84908</v>
      </c>
      <c r="Q11" s="137">
        <v>5352700</v>
      </c>
      <c r="R11" s="135">
        <v>2.78041</v>
      </c>
      <c r="S11" s="136">
        <f t="shared" si="12"/>
        <v>14882700.606999999</v>
      </c>
      <c r="T11" s="137">
        <v>1619696</v>
      </c>
      <c r="U11" s="135">
        <v>2.73473</v>
      </c>
      <c r="V11" s="136">
        <f t="shared" si="13"/>
        <v>4429431.24208</v>
      </c>
      <c r="W11" s="27">
        <v>140.94</v>
      </c>
      <c r="X11" s="28"/>
      <c r="Y11" s="12">
        <f t="shared" si="1"/>
        <v>0</v>
      </c>
      <c r="Z11" s="13">
        <f t="shared" si="14"/>
        <v>2186</v>
      </c>
      <c r="AA11" s="14">
        <f t="shared" si="43"/>
        <v>3.21197</v>
      </c>
      <c r="AB11" s="12">
        <f>AE11+AH11</f>
        <v>7021.36642</v>
      </c>
      <c r="AC11" s="64">
        <v>2186</v>
      </c>
      <c r="AD11" s="14">
        <v>3.21197</v>
      </c>
      <c r="AE11" s="12">
        <f aca="true" t="shared" si="51" ref="AE11:AE19">AC11*AD11</f>
        <v>7021.36642</v>
      </c>
      <c r="AF11" s="15">
        <v>0</v>
      </c>
      <c r="AG11" s="14">
        <v>0</v>
      </c>
      <c r="AH11" s="12">
        <f t="shared" si="15"/>
        <v>0</v>
      </c>
      <c r="AI11" s="13">
        <f t="shared" si="16"/>
        <v>153443</v>
      </c>
      <c r="AJ11" s="14">
        <f t="shared" si="44"/>
        <v>3.32905947531005</v>
      </c>
      <c r="AK11" s="12">
        <f t="shared" si="17"/>
        <v>510820.87307000003</v>
      </c>
      <c r="AL11" s="64">
        <v>77600</v>
      </c>
      <c r="AM11" s="14">
        <v>3.40585</v>
      </c>
      <c r="AN11" s="12">
        <f t="shared" si="18"/>
        <v>264293.96</v>
      </c>
      <c r="AO11" s="15">
        <v>75843</v>
      </c>
      <c r="AP11" s="14">
        <v>3.25049</v>
      </c>
      <c r="AQ11" s="12">
        <f t="shared" si="19"/>
        <v>246526.91307</v>
      </c>
      <c r="AR11" s="65">
        <v>84.5</v>
      </c>
      <c r="AS11" s="66"/>
      <c r="AT11" s="67">
        <f t="shared" si="20"/>
        <v>0</v>
      </c>
      <c r="AU11" s="101">
        <f>AX11+BA11+BD11+BG11</f>
        <v>1696408</v>
      </c>
      <c r="AV11" s="75">
        <f t="shared" si="45"/>
        <v>2.8053480504689907</v>
      </c>
      <c r="AW11" s="70">
        <f t="shared" si="21"/>
        <v>4759014.8756</v>
      </c>
      <c r="AX11" s="101">
        <v>923500</v>
      </c>
      <c r="AY11" s="75">
        <v>2.89607</v>
      </c>
      <c r="AZ11" s="71">
        <f t="shared" si="22"/>
        <v>2674520.645</v>
      </c>
      <c r="BA11" s="74">
        <v>772908</v>
      </c>
      <c r="BB11" s="75">
        <v>2.69695</v>
      </c>
      <c r="BC11" s="67">
        <f aca="true" t="shared" si="52" ref="BC11:BC19">BA11*BB11</f>
        <v>2084494.2306000001</v>
      </c>
      <c r="BD11" s="97"/>
      <c r="BE11" s="98"/>
      <c r="BF11" s="67">
        <f t="shared" si="23"/>
        <v>0</v>
      </c>
      <c r="BG11" s="74"/>
      <c r="BH11" s="75"/>
      <c r="BI11" s="67">
        <f t="shared" si="24"/>
        <v>0</v>
      </c>
      <c r="BJ11" s="76">
        <v>85.77</v>
      </c>
      <c r="BK11" s="77"/>
      <c r="BL11" s="78">
        <f t="shared" si="25"/>
        <v>0</v>
      </c>
      <c r="BM11" s="79">
        <f t="shared" si="2"/>
        <v>60692</v>
      </c>
      <c r="BN11" s="80">
        <f t="shared" si="46"/>
        <v>2.8541438845317337</v>
      </c>
      <c r="BO11" s="78">
        <f t="shared" si="26"/>
        <v>173223.70064</v>
      </c>
      <c r="BP11" s="81">
        <v>10600</v>
      </c>
      <c r="BQ11" s="82">
        <v>2.89537</v>
      </c>
      <c r="BR11" s="78">
        <f t="shared" si="27"/>
        <v>30690.922000000002</v>
      </c>
      <c r="BS11" s="83">
        <v>50092</v>
      </c>
      <c r="BT11" s="82">
        <v>2.84542</v>
      </c>
      <c r="BU11" s="78">
        <f t="shared" si="28"/>
        <v>142532.77864</v>
      </c>
      <c r="BV11" s="84">
        <v>130</v>
      </c>
      <c r="BW11" s="85"/>
      <c r="BX11" s="86">
        <f t="shared" si="29"/>
        <v>0</v>
      </c>
      <c r="BY11" s="87">
        <f t="shared" si="3"/>
        <v>288994</v>
      </c>
      <c r="BZ11" s="88">
        <f t="shared" si="47"/>
        <v>0.8417243264566047</v>
      </c>
      <c r="CA11" s="86">
        <f t="shared" si="30"/>
        <v>243253.28</v>
      </c>
      <c r="CB11" s="89">
        <v>288994</v>
      </c>
      <c r="CC11" s="90">
        <f t="shared" si="31"/>
        <v>0.8417243264566047</v>
      </c>
      <c r="CD11" s="86">
        <v>243253.28</v>
      </c>
      <c r="CE11" s="91"/>
      <c r="CF11" s="100"/>
      <c r="CG11" s="86">
        <f t="shared" si="32"/>
        <v>0</v>
      </c>
      <c r="CH11" s="84">
        <v>100.33</v>
      </c>
      <c r="CI11" s="85"/>
      <c r="CJ11" s="86">
        <f t="shared" si="33"/>
        <v>0</v>
      </c>
      <c r="CK11" s="87">
        <f t="shared" si="4"/>
        <v>0</v>
      </c>
      <c r="CL11" s="88">
        <f t="shared" si="48"/>
        <v>0</v>
      </c>
      <c r="CM11" s="86">
        <f t="shared" si="34"/>
        <v>0</v>
      </c>
      <c r="CN11" s="89"/>
      <c r="CO11" s="90"/>
      <c r="CP11" s="86">
        <f t="shared" si="35"/>
        <v>0</v>
      </c>
      <c r="CQ11" s="91"/>
      <c r="CR11" s="88"/>
      <c r="CS11" s="86">
        <f t="shared" si="36"/>
        <v>0</v>
      </c>
      <c r="CT11" s="87">
        <f t="shared" si="5"/>
        <v>11343</v>
      </c>
      <c r="CU11" s="88">
        <f t="shared" si="49"/>
        <v>2.88079</v>
      </c>
      <c r="CV11" s="86">
        <f t="shared" si="37"/>
        <v>32676.800970000004</v>
      </c>
      <c r="CW11" s="89">
        <v>11343</v>
      </c>
      <c r="CX11" s="90">
        <v>2.88079</v>
      </c>
      <c r="CY11" s="86">
        <f t="shared" si="38"/>
        <v>32676.800970000004</v>
      </c>
      <c r="CZ11" s="91"/>
      <c r="DA11" s="88"/>
      <c r="DB11" s="86">
        <f t="shared" si="39"/>
        <v>0</v>
      </c>
      <c r="DC11" s="94"/>
      <c r="DD11" s="95"/>
      <c r="DE11" s="96">
        <f t="shared" si="6"/>
        <v>0</v>
      </c>
      <c r="DF11" s="94"/>
      <c r="DG11" s="95">
        <f t="shared" si="50"/>
        <v>0</v>
      </c>
      <c r="DH11" s="96">
        <f t="shared" si="40"/>
        <v>0</v>
      </c>
      <c r="DI11" s="94"/>
      <c r="DJ11" s="95"/>
      <c r="DK11" s="96">
        <f>DI11*DJ11</f>
        <v>0</v>
      </c>
      <c r="DL11" s="94"/>
      <c r="DM11" s="95"/>
      <c r="DN11" s="96">
        <f>DL11*DM11</f>
        <v>0</v>
      </c>
    </row>
    <row r="12" spans="1:118" s="1" customFormat="1" ht="12.75">
      <c r="A12" s="3" t="s">
        <v>4</v>
      </c>
      <c r="B12" s="27"/>
      <c r="C12" s="28"/>
      <c r="D12" s="12">
        <f t="shared" si="0"/>
        <v>0</v>
      </c>
      <c r="E12" s="152">
        <f t="shared" si="7"/>
        <v>2234</v>
      </c>
      <c r="F12" s="153">
        <f t="shared" si="41"/>
        <v>1.55948</v>
      </c>
      <c r="G12" s="154">
        <f aca="true" t="shared" si="53" ref="G12:G17">J12+M12</f>
        <v>3483.87832</v>
      </c>
      <c r="H12" s="158">
        <v>2234</v>
      </c>
      <c r="I12" s="153">
        <v>1.55948</v>
      </c>
      <c r="J12" s="154">
        <f t="shared" si="8"/>
        <v>3483.87832</v>
      </c>
      <c r="K12" s="157"/>
      <c r="L12" s="153"/>
      <c r="M12" s="154">
        <f t="shared" si="9"/>
        <v>0</v>
      </c>
      <c r="N12" s="134">
        <f t="shared" si="10"/>
        <v>5889071</v>
      </c>
      <c r="O12" s="135">
        <f t="shared" si="42"/>
        <v>2.4081</v>
      </c>
      <c r="P12" s="136">
        <f t="shared" si="11"/>
        <v>14181471.875100002</v>
      </c>
      <c r="Q12" s="140">
        <v>5889071</v>
      </c>
      <c r="R12" s="135">
        <v>2.4081</v>
      </c>
      <c r="S12" s="136">
        <f t="shared" si="12"/>
        <v>14181471.875100002</v>
      </c>
      <c r="T12" s="138"/>
      <c r="U12" s="135"/>
      <c r="V12" s="136">
        <f t="shared" si="13"/>
        <v>0</v>
      </c>
      <c r="W12" s="27">
        <v>140.94</v>
      </c>
      <c r="X12" s="28"/>
      <c r="Y12" s="12">
        <f t="shared" si="1"/>
        <v>0</v>
      </c>
      <c r="Z12" s="13">
        <f t="shared" si="14"/>
        <v>6032</v>
      </c>
      <c r="AA12" s="14">
        <f t="shared" si="43"/>
        <v>3.06172</v>
      </c>
      <c r="AB12" s="12">
        <f aca="true" t="shared" si="54" ref="AB12:AB17">AE12+AH12</f>
        <v>18468.29504</v>
      </c>
      <c r="AC12" s="17">
        <v>6032</v>
      </c>
      <c r="AD12" s="14">
        <v>3.06172</v>
      </c>
      <c r="AE12" s="12">
        <f t="shared" si="51"/>
        <v>18468.29504</v>
      </c>
      <c r="AF12" s="15">
        <v>0</v>
      </c>
      <c r="AG12" s="14">
        <v>0</v>
      </c>
      <c r="AH12" s="12">
        <f t="shared" si="15"/>
        <v>0</v>
      </c>
      <c r="AI12" s="13">
        <f t="shared" si="16"/>
        <v>71194</v>
      </c>
      <c r="AJ12" s="14">
        <f t="shared" si="44"/>
        <v>3.2164427646992726</v>
      </c>
      <c r="AK12" s="12">
        <f>AN12+AQ12</f>
        <v>228991.42619</v>
      </c>
      <c r="AL12" s="17">
        <v>70100</v>
      </c>
      <c r="AM12" s="14">
        <v>3.2188301</v>
      </c>
      <c r="AN12" s="12">
        <f t="shared" si="18"/>
        <v>225639.99001</v>
      </c>
      <c r="AO12" s="15">
        <v>1094</v>
      </c>
      <c r="AP12" s="14">
        <v>3.06347</v>
      </c>
      <c r="AQ12" s="12">
        <f t="shared" si="19"/>
        <v>3351.43618</v>
      </c>
      <c r="AR12" s="65">
        <v>84.5</v>
      </c>
      <c r="AS12" s="66"/>
      <c r="AT12" s="67">
        <f t="shared" si="20"/>
        <v>0</v>
      </c>
      <c r="AU12" s="74">
        <f>AX12+BA12+BD12+BG12</f>
        <v>0</v>
      </c>
      <c r="AV12" s="75">
        <f t="shared" si="45"/>
        <v>0</v>
      </c>
      <c r="AW12" s="70">
        <f t="shared" si="21"/>
        <v>0</v>
      </c>
      <c r="AX12" s="74"/>
      <c r="AY12" s="75"/>
      <c r="AZ12" s="71">
        <f t="shared" si="22"/>
        <v>0</v>
      </c>
      <c r="BA12" s="74"/>
      <c r="BB12" s="75"/>
      <c r="BC12" s="67">
        <f t="shared" si="52"/>
        <v>0</v>
      </c>
      <c r="BD12" s="97"/>
      <c r="BE12" s="98"/>
      <c r="BF12" s="67">
        <f t="shared" si="23"/>
        <v>0</v>
      </c>
      <c r="BG12" s="74"/>
      <c r="BH12" s="75"/>
      <c r="BI12" s="67">
        <f t="shared" si="24"/>
        <v>0</v>
      </c>
      <c r="BJ12" s="76">
        <v>85.77</v>
      </c>
      <c r="BK12" s="77"/>
      <c r="BL12" s="78">
        <f t="shared" si="25"/>
        <v>0</v>
      </c>
      <c r="BM12" s="79">
        <f t="shared" si="2"/>
        <v>36538</v>
      </c>
      <c r="BN12" s="80">
        <f t="shared" si="46"/>
        <v>2.6148276747495753</v>
      </c>
      <c r="BO12" s="78">
        <f t="shared" si="26"/>
        <v>95540.57357999998</v>
      </c>
      <c r="BP12" s="99">
        <v>2500</v>
      </c>
      <c r="BQ12" s="82">
        <v>2.66136</v>
      </c>
      <c r="BR12" s="78">
        <f t="shared" si="27"/>
        <v>6653.400000000001</v>
      </c>
      <c r="BS12" s="83">
        <v>34038</v>
      </c>
      <c r="BT12" s="82">
        <v>2.61141</v>
      </c>
      <c r="BU12" s="78">
        <f t="shared" si="28"/>
        <v>88887.17357999999</v>
      </c>
      <c r="BV12" s="84">
        <v>130</v>
      </c>
      <c r="BW12" s="85"/>
      <c r="BX12" s="86">
        <f t="shared" si="29"/>
        <v>0</v>
      </c>
      <c r="BY12" s="87">
        <f t="shared" si="3"/>
        <v>0</v>
      </c>
      <c r="BZ12" s="88">
        <f t="shared" si="47"/>
        <v>0</v>
      </c>
      <c r="CA12" s="86">
        <f t="shared" si="30"/>
        <v>0</v>
      </c>
      <c r="CB12" s="89">
        <v>0</v>
      </c>
      <c r="CC12" s="90">
        <v>0</v>
      </c>
      <c r="CD12" s="86">
        <v>0</v>
      </c>
      <c r="CE12" s="91"/>
      <c r="CF12" s="100"/>
      <c r="CG12" s="86">
        <f t="shared" si="32"/>
        <v>0</v>
      </c>
      <c r="CH12" s="84">
        <v>100.33</v>
      </c>
      <c r="CI12" s="85"/>
      <c r="CJ12" s="86">
        <f t="shared" si="33"/>
        <v>0</v>
      </c>
      <c r="CK12" s="87">
        <f t="shared" si="4"/>
        <v>50038</v>
      </c>
      <c r="CL12" s="88">
        <f t="shared" si="48"/>
        <v>3.4609186206483074</v>
      </c>
      <c r="CM12" s="86">
        <f t="shared" si="34"/>
        <v>173177.44594</v>
      </c>
      <c r="CN12" s="89">
        <v>32740</v>
      </c>
      <c r="CO12" s="90">
        <v>3.46366</v>
      </c>
      <c r="CP12" s="86">
        <f t="shared" si="35"/>
        <v>113400.22839999999</v>
      </c>
      <c r="CQ12" s="91">
        <v>17298</v>
      </c>
      <c r="CR12" s="88">
        <v>3.45573</v>
      </c>
      <c r="CS12" s="86">
        <f t="shared" si="36"/>
        <v>59777.21754</v>
      </c>
      <c r="CT12" s="87">
        <f t="shared" si="5"/>
        <v>25</v>
      </c>
      <c r="CU12" s="88">
        <f t="shared" si="49"/>
        <v>3.01688</v>
      </c>
      <c r="CV12" s="86">
        <f t="shared" si="37"/>
        <v>75.422</v>
      </c>
      <c r="CW12" s="89">
        <v>25</v>
      </c>
      <c r="CX12" s="90">
        <v>3.01688</v>
      </c>
      <c r="CY12" s="86">
        <f t="shared" si="38"/>
        <v>75.422</v>
      </c>
      <c r="CZ12" s="91"/>
      <c r="DA12" s="88"/>
      <c r="DB12" s="86">
        <f t="shared" si="39"/>
        <v>0</v>
      </c>
      <c r="DC12" s="94"/>
      <c r="DD12" s="95"/>
      <c r="DE12" s="96">
        <f>DC12*DD12</f>
        <v>0</v>
      </c>
      <c r="DF12" s="94"/>
      <c r="DG12" s="95">
        <f t="shared" si="50"/>
        <v>0</v>
      </c>
      <c r="DH12" s="96">
        <f t="shared" si="40"/>
        <v>0</v>
      </c>
      <c r="DI12" s="94"/>
      <c r="DJ12" s="95"/>
      <c r="DK12" s="96">
        <f>DI12*DJ12</f>
        <v>0</v>
      </c>
      <c r="DL12" s="94"/>
      <c r="DM12" s="95"/>
      <c r="DN12" s="96">
        <f>DL12*DM12</f>
        <v>0</v>
      </c>
    </row>
    <row r="13" spans="1:118" s="1" customFormat="1" ht="12.75">
      <c r="A13" s="3" t="s">
        <v>5</v>
      </c>
      <c r="B13" s="27"/>
      <c r="C13" s="28"/>
      <c r="D13" s="12">
        <f t="shared" si="0"/>
        <v>0</v>
      </c>
      <c r="E13" s="152">
        <f t="shared" si="7"/>
        <v>3690</v>
      </c>
      <c r="F13" s="153">
        <f t="shared" si="41"/>
        <v>2.335217154471545</v>
      </c>
      <c r="G13" s="154">
        <f t="shared" si="53"/>
        <v>8616.9513</v>
      </c>
      <c r="H13" s="158">
        <v>3000</v>
      </c>
      <c r="I13" s="153">
        <v>2.35165</v>
      </c>
      <c r="J13" s="154">
        <f t="shared" si="8"/>
        <v>7054.95</v>
      </c>
      <c r="K13" s="157">
        <v>690</v>
      </c>
      <c r="L13" s="153">
        <v>2.26377</v>
      </c>
      <c r="M13" s="154">
        <f t="shared" si="9"/>
        <v>1562.0013000000001</v>
      </c>
      <c r="N13" s="134">
        <f t="shared" si="10"/>
        <v>2307188</v>
      </c>
      <c r="O13" s="135">
        <f t="shared" si="42"/>
        <v>2.53914</v>
      </c>
      <c r="P13" s="136">
        <f t="shared" si="11"/>
        <v>5858273.33832</v>
      </c>
      <c r="Q13" s="140">
        <v>2307188</v>
      </c>
      <c r="R13" s="135">
        <v>2.53914</v>
      </c>
      <c r="S13" s="136">
        <f t="shared" si="12"/>
        <v>5858273.33832</v>
      </c>
      <c r="T13" s="138"/>
      <c r="U13" s="135"/>
      <c r="V13" s="136">
        <f t="shared" si="13"/>
        <v>0</v>
      </c>
      <c r="W13" s="27">
        <v>140.94</v>
      </c>
      <c r="X13" s="28"/>
      <c r="Y13" s="12">
        <f t="shared" si="1"/>
        <v>0</v>
      </c>
      <c r="Z13" s="13">
        <f t="shared" si="14"/>
        <v>5745</v>
      </c>
      <c r="AA13" s="14">
        <f t="shared" si="43"/>
        <v>3.2881499999999995</v>
      </c>
      <c r="AB13" s="12">
        <f t="shared" si="54"/>
        <v>18890.421749999998</v>
      </c>
      <c r="AC13" s="17">
        <v>5745</v>
      </c>
      <c r="AD13" s="14">
        <v>3.28815</v>
      </c>
      <c r="AE13" s="12">
        <f t="shared" si="51"/>
        <v>18890.421749999998</v>
      </c>
      <c r="AF13" s="15">
        <v>0</v>
      </c>
      <c r="AG13" s="14">
        <v>0</v>
      </c>
      <c r="AH13" s="12">
        <f t="shared" si="15"/>
        <v>0</v>
      </c>
      <c r="AI13" s="13">
        <f t="shared" si="16"/>
        <v>238404</v>
      </c>
      <c r="AJ13" s="14">
        <f t="shared" si="44"/>
        <v>3.150896385506116</v>
      </c>
      <c r="AK13" s="12">
        <f t="shared" si="17"/>
        <v>751186.3018902</v>
      </c>
      <c r="AL13" s="17">
        <v>51800</v>
      </c>
      <c r="AM13" s="14">
        <v>3.2725</v>
      </c>
      <c r="AN13" s="12">
        <f t="shared" si="18"/>
        <v>169515.5</v>
      </c>
      <c r="AO13" s="15">
        <v>186604</v>
      </c>
      <c r="AP13" s="14">
        <v>3.11714005</v>
      </c>
      <c r="AQ13" s="12">
        <f t="shared" si="19"/>
        <v>581670.8018902</v>
      </c>
      <c r="AR13" s="65">
        <v>84.5</v>
      </c>
      <c r="AS13" s="66"/>
      <c r="AT13" s="67">
        <f t="shared" si="20"/>
        <v>0</v>
      </c>
      <c r="AU13" s="74">
        <f aca="true" t="shared" si="55" ref="AU13:AU18">AX13+BA13+BD13+BG13</f>
        <v>295789</v>
      </c>
      <c r="AV13" s="75">
        <f t="shared" si="45"/>
        <v>2.6548</v>
      </c>
      <c r="AW13" s="70">
        <f t="shared" si="21"/>
        <v>785260.6372</v>
      </c>
      <c r="AX13" s="74">
        <v>295789</v>
      </c>
      <c r="AY13" s="75">
        <v>2.6548</v>
      </c>
      <c r="AZ13" s="71">
        <f t="shared" si="22"/>
        <v>785260.6372</v>
      </c>
      <c r="BA13" s="74"/>
      <c r="BB13" s="75"/>
      <c r="BC13" s="67">
        <f t="shared" si="52"/>
        <v>0</v>
      </c>
      <c r="BD13" s="97"/>
      <c r="BE13" s="98"/>
      <c r="BF13" s="67">
        <f t="shared" si="23"/>
        <v>0</v>
      </c>
      <c r="BG13" s="74"/>
      <c r="BH13" s="75"/>
      <c r="BI13" s="67">
        <f t="shared" si="24"/>
        <v>0</v>
      </c>
      <c r="BJ13" s="76">
        <v>85.77</v>
      </c>
      <c r="BK13" s="77"/>
      <c r="BL13" s="78">
        <f t="shared" si="25"/>
        <v>0</v>
      </c>
      <c r="BM13" s="79">
        <f t="shared" si="2"/>
        <v>58272</v>
      </c>
      <c r="BN13" s="80">
        <f t="shared" si="46"/>
        <v>2.7891572796540367</v>
      </c>
      <c r="BO13" s="78">
        <f>BR13+BU13</f>
        <v>162529.77300000002</v>
      </c>
      <c r="BP13" s="99">
        <v>3100</v>
      </c>
      <c r="BQ13" s="82">
        <v>2.83645</v>
      </c>
      <c r="BR13" s="78">
        <f t="shared" si="27"/>
        <v>8792.995</v>
      </c>
      <c r="BS13" s="83">
        <v>55172</v>
      </c>
      <c r="BT13" s="82">
        <v>2.7865</v>
      </c>
      <c r="BU13" s="78">
        <f t="shared" si="28"/>
        <v>153736.77800000002</v>
      </c>
      <c r="BV13" s="84">
        <v>130</v>
      </c>
      <c r="BW13" s="85"/>
      <c r="BX13" s="86">
        <f t="shared" si="29"/>
        <v>0</v>
      </c>
      <c r="BY13" s="87">
        <f t="shared" si="3"/>
        <v>0</v>
      </c>
      <c r="BZ13" s="88">
        <f t="shared" si="47"/>
        <v>0</v>
      </c>
      <c r="CA13" s="86">
        <f t="shared" si="30"/>
        <v>0</v>
      </c>
      <c r="CB13" s="89">
        <v>0</v>
      </c>
      <c r="CC13" s="90">
        <v>0</v>
      </c>
      <c r="CD13" s="86">
        <v>0</v>
      </c>
      <c r="CE13" s="91"/>
      <c r="CF13" s="88"/>
      <c r="CG13" s="86">
        <f t="shared" si="32"/>
        <v>0</v>
      </c>
      <c r="CH13" s="84">
        <v>100.33</v>
      </c>
      <c r="CI13" s="85"/>
      <c r="CJ13" s="86">
        <f t="shared" si="33"/>
        <v>0</v>
      </c>
      <c r="CK13" s="87">
        <f t="shared" si="4"/>
        <v>22127</v>
      </c>
      <c r="CL13" s="88">
        <f t="shared" si="48"/>
        <v>3.43492</v>
      </c>
      <c r="CM13" s="86">
        <f t="shared" si="34"/>
        <v>76004.47484</v>
      </c>
      <c r="CN13" s="89">
        <v>22127</v>
      </c>
      <c r="CO13" s="90">
        <v>3.43492</v>
      </c>
      <c r="CP13" s="86">
        <f t="shared" si="35"/>
        <v>76004.47484</v>
      </c>
      <c r="CQ13" s="91"/>
      <c r="CR13" s="88"/>
      <c r="CS13" s="86">
        <f t="shared" si="36"/>
        <v>0</v>
      </c>
      <c r="CT13" s="87">
        <f t="shared" si="5"/>
        <v>34</v>
      </c>
      <c r="CU13" s="88">
        <f t="shared" si="49"/>
        <v>3.00187</v>
      </c>
      <c r="CV13" s="86">
        <f t="shared" si="37"/>
        <v>102.06357999999999</v>
      </c>
      <c r="CW13" s="89">
        <v>34</v>
      </c>
      <c r="CX13" s="90">
        <v>3.00187</v>
      </c>
      <c r="CY13" s="86">
        <f t="shared" si="38"/>
        <v>102.06357999999999</v>
      </c>
      <c r="CZ13" s="91"/>
      <c r="DA13" s="88"/>
      <c r="DB13" s="86">
        <f t="shared" si="39"/>
        <v>0</v>
      </c>
      <c r="DC13" s="94"/>
      <c r="DD13" s="95"/>
      <c r="DE13" s="96">
        <f t="shared" si="6"/>
        <v>0</v>
      </c>
      <c r="DF13" s="94"/>
      <c r="DG13" s="95">
        <f t="shared" si="50"/>
        <v>0</v>
      </c>
      <c r="DH13" s="96">
        <f t="shared" si="40"/>
        <v>0</v>
      </c>
      <c r="DI13" s="94"/>
      <c r="DJ13" s="95"/>
      <c r="DK13" s="96">
        <f aca="true" t="shared" si="56" ref="DK13:DK19">DI13*DJ13</f>
        <v>0</v>
      </c>
      <c r="DL13" s="94"/>
      <c r="DM13" s="95"/>
      <c r="DN13" s="96">
        <f aca="true" t="shared" si="57" ref="DN13:DN19">DL13*DM13</f>
        <v>0</v>
      </c>
    </row>
    <row r="14" spans="1:118" s="1" customFormat="1" ht="12.75">
      <c r="A14" s="3" t="s">
        <v>6</v>
      </c>
      <c r="B14" s="27"/>
      <c r="C14" s="28"/>
      <c r="D14" s="12">
        <f t="shared" si="0"/>
        <v>0</v>
      </c>
      <c r="E14" s="152">
        <f t="shared" si="7"/>
        <v>2741</v>
      </c>
      <c r="F14" s="153">
        <f t="shared" si="41"/>
        <v>2.4236291754834003</v>
      </c>
      <c r="G14" s="154">
        <f t="shared" si="53"/>
        <v>6643.16757</v>
      </c>
      <c r="H14" s="158">
        <v>2000</v>
      </c>
      <c r="I14" s="153">
        <v>2.75925</v>
      </c>
      <c r="J14" s="154">
        <f t="shared" si="8"/>
        <v>5518.5</v>
      </c>
      <c r="K14" s="157">
        <v>741</v>
      </c>
      <c r="L14" s="153">
        <v>1.51777</v>
      </c>
      <c r="M14" s="154">
        <f t="shared" si="9"/>
        <v>1124.66757</v>
      </c>
      <c r="N14" s="134">
        <f t="shared" si="10"/>
        <v>9558898</v>
      </c>
      <c r="O14" s="135">
        <f t="shared" si="42"/>
        <v>2.3923566148838495</v>
      </c>
      <c r="P14" s="136">
        <f t="shared" si="11"/>
        <v>22868292.8613</v>
      </c>
      <c r="Q14" s="140">
        <v>4083700</v>
      </c>
      <c r="R14" s="135">
        <v>2.41851</v>
      </c>
      <c r="S14" s="136">
        <f t="shared" si="12"/>
        <v>9876469.287</v>
      </c>
      <c r="T14" s="138">
        <v>5475198</v>
      </c>
      <c r="U14" s="135">
        <v>2.37285</v>
      </c>
      <c r="V14" s="136">
        <f t="shared" si="13"/>
        <v>12991823.5743</v>
      </c>
      <c r="W14" s="27">
        <v>140.94</v>
      </c>
      <c r="X14" s="28"/>
      <c r="Y14" s="12">
        <f t="shared" si="1"/>
        <v>0</v>
      </c>
      <c r="Z14" s="13">
        <f t="shared" si="14"/>
        <v>995</v>
      </c>
      <c r="AA14" s="14">
        <f t="shared" si="43"/>
        <v>3.15774</v>
      </c>
      <c r="AB14" s="12">
        <f t="shared" si="54"/>
        <v>3141.9513</v>
      </c>
      <c r="AC14" s="17">
        <v>995</v>
      </c>
      <c r="AD14" s="14">
        <v>3.15774</v>
      </c>
      <c r="AE14" s="12">
        <f t="shared" si="51"/>
        <v>3141.9513</v>
      </c>
      <c r="AF14" s="15">
        <v>0</v>
      </c>
      <c r="AG14" s="14">
        <v>0</v>
      </c>
      <c r="AH14" s="12">
        <f t="shared" si="15"/>
        <v>0</v>
      </c>
      <c r="AI14" s="13">
        <f t="shared" si="16"/>
        <v>68652</v>
      </c>
      <c r="AJ14" s="14">
        <f t="shared" si="44"/>
        <v>3.33558</v>
      </c>
      <c r="AK14" s="12">
        <f t="shared" si="17"/>
        <v>228994.23816</v>
      </c>
      <c r="AL14" s="17">
        <v>18306</v>
      </c>
      <c r="AM14" s="14">
        <v>3.33558</v>
      </c>
      <c r="AN14" s="12">
        <f t="shared" si="18"/>
        <v>61061.12748</v>
      </c>
      <c r="AO14" s="15">
        <v>50346</v>
      </c>
      <c r="AP14" s="14">
        <v>3.33558</v>
      </c>
      <c r="AQ14" s="12">
        <f t="shared" si="19"/>
        <v>167933.11068</v>
      </c>
      <c r="AR14" s="65">
        <v>86.9</v>
      </c>
      <c r="AS14" s="66"/>
      <c r="AT14" s="67">
        <f t="shared" si="20"/>
        <v>0</v>
      </c>
      <c r="AU14" s="74">
        <f>AX14+BA14+BD14+BG14</f>
        <v>1351003</v>
      </c>
      <c r="AV14" s="75">
        <f t="shared" si="45"/>
        <v>2.4856077713372953</v>
      </c>
      <c r="AW14" s="70">
        <f t="shared" si="21"/>
        <v>3358063.5559</v>
      </c>
      <c r="AX14" s="74">
        <v>852502</v>
      </c>
      <c r="AY14" s="75">
        <v>2.53417</v>
      </c>
      <c r="AZ14" s="71">
        <f t="shared" si="22"/>
        <v>2160384.99334</v>
      </c>
      <c r="BA14" s="74">
        <v>498501</v>
      </c>
      <c r="BB14" s="75">
        <v>2.40256</v>
      </c>
      <c r="BC14" s="67">
        <f t="shared" si="52"/>
        <v>1197678.56256</v>
      </c>
      <c r="BD14" s="102"/>
      <c r="BE14" s="103"/>
      <c r="BF14" s="67">
        <f t="shared" si="23"/>
        <v>0</v>
      </c>
      <c r="BG14" s="74"/>
      <c r="BH14" s="75"/>
      <c r="BI14" s="67">
        <f t="shared" si="24"/>
        <v>0</v>
      </c>
      <c r="BJ14" s="76">
        <v>86.95</v>
      </c>
      <c r="BK14" s="77"/>
      <c r="BL14" s="78">
        <f t="shared" si="25"/>
        <v>0</v>
      </c>
      <c r="BM14" s="79">
        <f t="shared" si="2"/>
        <v>27411</v>
      </c>
      <c r="BN14" s="80">
        <f t="shared" si="46"/>
        <v>2.810725922439896</v>
      </c>
      <c r="BO14" s="78">
        <f t="shared" si="26"/>
        <v>77044.80825999999</v>
      </c>
      <c r="BP14" s="99">
        <v>11200</v>
      </c>
      <c r="BQ14" s="82">
        <v>2.87306</v>
      </c>
      <c r="BR14" s="78">
        <f t="shared" si="27"/>
        <v>32178.272</v>
      </c>
      <c r="BS14" s="83">
        <v>16211</v>
      </c>
      <c r="BT14" s="82">
        <v>2.76766</v>
      </c>
      <c r="BU14" s="78">
        <f t="shared" si="28"/>
        <v>44866.53625999999</v>
      </c>
      <c r="BV14" s="84">
        <v>132.4</v>
      </c>
      <c r="BW14" s="85"/>
      <c r="BX14" s="86">
        <f t="shared" si="29"/>
        <v>0</v>
      </c>
      <c r="BY14" s="87">
        <f t="shared" si="3"/>
        <v>141072</v>
      </c>
      <c r="BZ14" s="88">
        <f t="shared" si="47"/>
        <v>2.7363899994329137</v>
      </c>
      <c r="CA14" s="86">
        <f t="shared" si="30"/>
        <v>386028.01</v>
      </c>
      <c r="CB14" s="89">
        <v>141072</v>
      </c>
      <c r="CC14" s="90">
        <f t="shared" si="31"/>
        <v>2.7363899994329137</v>
      </c>
      <c r="CD14" s="86">
        <v>386028.01</v>
      </c>
      <c r="CE14" s="91"/>
      <c r="CF14" s="88"/>
      <c r="CG14" s="86">
        <f t="shared" si="32"/>
        <v>0</v>
      </c>
      <c r="CH14" s="84">
        <v>100.55</v>
      </c>
      <c r="CI14" s="85"/>
      <c r="CJ14" s="86">
        <f t="shared" si="33"/>
        <v>0</v>
      </c>
      <c r="CK14" s="87">
        <f t="shared" si="4"/>
        <v>27856</v>
      </c>
      <c r="CL14" s="88">
        <f t="shared" si="48"/>
        <v>3.347779431361287</v>
      </c>
      <c r="CM14" s="86">
        <f t="shared" si="34"/>
        <v>93255.74384000001</v>
      </c>
      <c r="CN14" s="89">
        <v>10360</v>
      </c>
      <c r="CO14" s="90">
        <v>3.35705</v>
      </c>
      <c r="CP14" s="86">
        <f t="shared" si="35"/>
        <v>34779.038</v>
      </c>
      <c r="CQ14" s="91">
        <v>17496</v>
      </c>
      <c r="CR14" s="88">
        <v>3.34229</v>
      </c>
      <c r="CS14" s="86">
        <f t="shared" si="36"/>
        <v>58476.70584</v>
      </c>
      <c r="CT14" s="87">
        <f t="shared" si="5"/>
        <v>3332</v>
      </c>
      <c r="CU14" s="88">
        <f t="shared" si="49"/>
        <v>2.81465</v>
      </c>
      <c r="CV14" s="86">
        <f t="shared" si="37"/>
        <v>9378.4138</v>
      </c>
      <c r="CW14" s="89">
        <v>3332</v>
      </c>
      <c r="CX14" s="90">
        <v>2.81465</v>
      </c>
      <c r="CY14" s="86">
        <f t="shared" si="38"/>
        <v>9378.4138</v>
      </c>
      <c r="CZ14" s="91"/>
      <c r="DA14" s="88"/>
      <c r="DB14" s="86">
        <f t="shared" si="39"/>
        <v>0</v>
      </c>
      <c r="DC14" s="94"/>
      <c r="DD14" s="95"/>
      <c r="DE14" s="96">
        <f t="shared" si="6"/>
        <v>0</v>
      </c>
      <c r="DF14" s="94"/>
      <c r="DG14" s="95">
        <f t="shared" si="50"/>
        <v>0</v>
      </c>
      <c r="DH14" s="96">
        <f t="shared" si="40"/>
        <v>0</v>
      </c>
      <c r="DI14" s="94"/>
      <c r="DJ14" s="95"/>
      <c r="DK14" s="96">
        <f t="shared" si="56"/>
        <v>0</v>
      </c>
      <c r="DL14" s="94"/>
      <c r="DM14" s="95"/>
      <c r="DN14" s="96">
        <f t="shared" si="57"/>
        <v>0</v>
      </c>
    </row>
    <row r="15" spans="1:118" s="1" customFormat="1" ht="12.75">
      <c r="A15" s="3" t="s">
        <v>7</v>
      </c>
      <c r="B15" s="27"/>
      <c r="C15" s="28"/>
      <c r="D15" s="12">
        <f t="shared" si="0"/>
        <v>0</v>
      </c>
      <c r="E15" s="152">
        <f t="shared" si="7"/>
        <v>4483</v>
      </c>
      <c r="F15" s="153">
        <f t="shared" si="41"/>
        <v>3.4489716350658046</v>
      </c>
      <c r="G15" s="154">
        <f>J15+M15</f>
        <v>15461.739840000002</v>
      </c>
      <c r="H15" s="158">
        <v>2000</v>
      </c>
      <c r="I15" s="153">
        <v>3.14169</v>
      </c>
      <c r="J15" s="154">
        <f t="shared" si="8"/>
        <v>6283.38</v>
      </c>
      <c r="K15" s="157">
        <v>2483</v>
      </c>
      <c r="L15" s="153">
        <v>3.69648</v>
      </c>
      <c r="M15" s="154">
        <f t="shared" si="9"/>
        <v>9178.359840000001</v>
      </c>
      <c r="N15" s="134">
        <f t="shared" si="10"/>
        <v>9185591</v>
      </c>
      <c r="O15" s="135">
        <f t="shared" si="42"/>
        <v>2.5476012032813133</v>
      </c>
      <c r="P15" s="136">
        <f t="shared" si="11"/>
        <v>23401222.68445</v>
      </c>
      <c r="Q15" s="140">
        <v>4758000</v>
      </c>
      <c r="R15" s="135">
        <v>2.56961</v>
      </c>
      <c r="S15" s="136">
        <f t="shared" si="12"/>
        <v>12226204.379999999</v>
      </c>
      <c r="T15" s="138">
        <v>4427591</v>
      </c>
      <c r="U15" s="135">
        <v>2.52395</v>
      </c>
      <c r="V15" s="136">
        <f t="shared" si="13"/>
        <v>11175018.30445</v>
      </c>
      <c r="W15" s="27">
        <v>140.94</v>
      </c>
      <c r="X15" s="28"/>
      <c r="Y15" s="12">
        <f t="shared" si="1"/>
        <v>0</v>
      </c>
      <c r="Z15" s="13">
        <f t="shared" si="14"/>
        <v>2361</v>
      </c>
      <c r="AA15" s="14">
        <f t="shared" si="43"/>
        <v>3.22686</v>
      </c>
      <c r="AB15" s="12">
        <f>AE15+AH15</f>
        <v>7618.616459999999</v>
      </c>
      <c r="AC15" s="17">
        <v>2361</v>
      </c>
      <c r="AD15" s="14">
        <v>3.22686</v>
      </c>
      <c r="AE15" s="12">
        <f t="shared" si="51"/>
        <v>7618.616459999999</v>
      </c>
      <c r="AF15" s="15">
        <v>0</v>
      </c>
      <c r="AG15" s="14">
        <v>0</v>
      </c>
      <c r="AH15" s="12">
        <f t="shared" si="15"/>
        <v>0</v>
      </c>
      <c r="AI15" s="13">
        <f t="shared" si="16"/>
        <v>20544</v>
      </c>
      <c r="AJ15" s="14">
        <f t="shared" si="44"/>
        <v>3.4511597608060742</v>
      </c>
      <c r="AK15" s="12">
        <f t="shared" si="17"/>
        <v>70900.62612599999</v>
      </c>
      <c r="AL15" s="17">
        <v>3780</v>
      </c>
      <c r="AM15" s="14">
        <v>3.4511587</v>
      </c>
      <c r="AN15" s="12">
        <f t="shared" si="18"/>
        <v>13045.379886</v>
      </c>
      <c r="AO15" s="15">
        <v>16764</v>
      </c>
      <c r="AP15" s="14">
        <v>3.45116</v>
      </c>
      <c r="AQ15" s="12">
        <f t="shared" si="19"/>
        <v>57855.24623999999</v>
      </c>
      <c r="AR15" s="65">
        <v>86.9</v>
      </c>
      <c r="AS15" s="66"/>
      <c r="AT15" s="67">
        <f t="shared" si="20"/>
        <v>0</v>
      </c>
      <c r="AU15" s="74">
        <f t="shared" si="55"/>
        <v>2047546</v>
      </c>
      <c r="AV15" s="75">
        <f t="shared" si="45"/>
        <v>2.61229709228999</v>
      </c>
      <c r="AW15" s="70">
        <f t="shared" si="21"/>
        <v>5348798.46213</v>
      </c>
      <c r="AX15" s="74">
        <v>912257</v>
      </c>
      <c r="AY15" s="75">
        <v>2.68527</v>
      </c>
      <c r="AZ15" s="71">
        <f t="shared" si="22"/>
        <v>2449656.35439</v>
      </c>
      <c r="BA15" s="74">
        <v>1135289</v>
      </c>
      <c r="BB15" s="75">
        <v>2.55366</v>
      </c>
      <c r="BC15" s="67">
        <f t="shared" si="52"/>
        <v>2899142.10774</v>
      </c>
      <c r="BD15" s="97"/>
      <c r="BE15" s="98"/>
      <c r="BF15" s="67">
        <f t="shared" si="23"/>
        <v>0</v>
      </c>
      <c r="BG15" s="74"/>
      <c r="BH15" s="75"/>
      <c r="BI15" s="67">
        <f t="shared" si="24"/>
        <v>0</v>
      </c>
      <c r="BJ15" s="76">
        <v>86.95</v>
      </c>
      <c r="BK15" s="77"/>
      <c r="BL15" s="78">
        <f t="shared" si="25"/>
        <v>0</v>
      </c>
      <c r="BM15" s="79">
        <f>BP15+BS15</f>
        <v>43711</v>
      </c>
      <c r="BN15" s="80">
        <f>IF(BM15=0,0,BO15/BM15)</f>
        <v>2.7899250314566126</v>
      </c>
      <c r="BO15" s="78">
        <f>BR15+BU15</f>
        <v>121950.41305</v>
      </c>
      <c r="BP15" s="99">
        <v>15500</v>
      </c>
      <c r="BQ15" s="82">
        <v>2.85795</v>
      </c>
      <c r="BR15" s="78">
        <f t="shared" si="27"/>
        <v>44298.225000000006</v>
      </c>
      <c r="BS15" s="83">
        <v>28211</v>
      </c>
      <c r="BT15" s="82">
        <v>2.75255</v>
      </c>
      <c r="BU15" s="78">
        <f t="shared" si="28"/>
        <v>77652.18805</v>
      </c>
      <c r="BV15" s="84">
        <v>132.4</v>
      </c>
      <c r="BW15" s="85"/>
      <c r="BX15" s="86">
        <f t="shared" si="29"/>
        <v>0</v>
      </c>
      <c r="BY15" s="87">
        <f>CB15+CE15</f>
        <v>86855</v>
      </c>
      <c r="BZ15" s="88">
        <f t="shared" si="47"/>
        <v>2.7386500489321284</v>
      </c>
      <c r="CA15" s="86">
        <f t="shared" si="30"/>
        <v>237865.45</v>
      </c>
      <c r="CB15" s="89">
        <v>86855</v>
      </c>
      <c r="CC15" s="90">
        <f t="shared" si="31"/>
        <v>2.7386500489321284</v>
      </c>
      <c r="CD15" s="86">
        <v>237865.45</v>
      </c>
      <c r="CE15" s="91"/>
      <c r="CF15" s="88"/>
      <c r="CG15" s="86">
        <f t="shared" si="32"/>
        <v>0</v>
      </c>
      <c r="CH15" s="84">
        <v>100.55</v>
      </c>
      <c r="CI15" s="85"/>
      <c r="CJ15" s="86">
        <f t="shared" si="33"/>
        <v>0</v>
      </c>
      <c r="CK15" s="87">
        <f>CN15+CQ15</f>
        <v>53038</v>
      </c>
      <c r="CL15" s="88">
        <f t="shared" si="48"/>
        <v>3.2660443666804935</v>
      </c>
      <c r="CM15" s="86">
        <f t="shared" si="34"/>
        <v>173224.46112000002</v>
      </c>
      <c r="CN15" s="89">
        <v>40980</v>
      </c>
      <c r="CO15" s="90">
        <v>3.2694</v>
      </c>
      <c r="CP15" s="86">
        <f t="shared" si="35"/>
        <v>133980.01200000002</v>
      </c>
      <c r="CQ15" s="91">
        <v>12058</v>
      </c>
      <c r="CR15" s="88">
        <v>3.25464</v>
      </c>
      <c r="CS15" s="86">
        <f t="shared" si="36"/>
        <v>39244.449120000005</v>
      </c>
      <c r="CT15" s="87">
        <f>CW15+CZ15</f>
        <v>16</v>
      </c>
      <c r="CU15" s="88">
        <f t="shared" si="49"/>
        <v>2.90777</v>
      </c>
      <c r="CV15" s="86">
        <f t="shared" si="37"/>
        <v>46.52432</v>
      </c>
      <c r="CW15" s="89">
        <v>16</v>
      </c>
      <c r="CX15" s="90">
        <v>2.90777</v>
      </c>
      <c r="CY15" s="86">
        <f t="shared" si="38"/>
        <v>46.52432</v>
      </c>
      <c r="CZ15" s="91"/>
      <c r="DA15" s="88"/>
      <c r="DB15" s="86">
        <f t="shared" si="39"/>
        <v>0</v>
      </c>
      <c r="DC15" s="94"/>
      <c r="DD15" s="95"/>
      <c r="DE15" s="96">
        <f t="shared" si="6"/>
        <v>0</v>
      </c>
      <c r="DF15" s="94"/>
      <c r="DG15" s="95">
        <f t="shared" si="50"/>
        <v>0</v>
      </c>
      <c r="DH15" s="96">
        <f t="shared" si="40"/>
        <v>0</v>
      </c>
      <c r="DI15" s="94"/>
      <c r="DJ15" s="95"/>
      <c r="DK15" s="96">
        <f t="shared" si="56"/>
        <v>0</v>
      </c>
      <c r="DL15" s="94"/>
      <c r="DM15" s="95"/>
      <c r="DN15" s="96">
        <f t="shared" si="57"/>
        <v>0</v>
      </c>
    </row>
    <row r="16" spans="1:118" s="1" customFormat="1" ht="12.75">
      <c r="A16" s="3" t="s">
        <v>11</v>
      </c>
      <c r="B16" s="27"/>
      <c r="C16" s="28"/>
      <c r="D16" s="12">
        <f>B16*C16</f>
        <v>0</v>
      </c>
      <c r="E16" s="152">
        <f t="shared" si="7"/>
        <v>2489</v>
      </c>
      <c r="F16" s="153">
        <f t="shared" si="41"/>
        <v>2.4095633226195257</v>
      </c>
      <c r="G16" s="154">
        <f t="shared" si="53"/>
        <v>5997.403109999999</v>
      </c>
      <c r="H16" s="158">
        <v>2000</v>
      </c>
      <c r="I16" s="153">
        <v>2.65347</v>
      </c>
      <c r="J16" s="154">
        <f t="shared" si="8"/>
        <v>5306.94</v>
      </c>
      <c r="K16" s="157">
        <v>489</v>
      </c>
      <c r="L16" s="153">
        <v>1.41199</v>
      </c>
      <c r="M16" s="154">
        <f t="shared" si="9"/>
        <v>690.46311</v>
      </c>
      <c r="N16" s="134">
        <f t="shared" si="10"/>
        <v>13592030</v>
      </c>
      <c r="O16" s="135">
        <f t="shared" si="42"/>
        <v>2.782030377780214</v>
      </c>
      <c r="P16" s="136">
        <f t="shared" si="11"/>
        <v>37813440.3557</v>
      </c>
      <c r="Q16" s="140">
        <v>8287500</v>
      </c>
      <c r="R16" s="135">
        <v>2.79985</v>
      </c>
      <c r="S16" s="136">
        <f t="shared" si="12"/>
        <v>23203756.875</v>
      </c>
      <c r="T16" s="138">
        <v>5304530</v>
      </c>
      <c r="U16" s="135">
        <v>2.75419</v>
      </c>
      <c r="V16" s="136">
        <f t="shared" si="13"/>
        <v>14609683.4807</v>
      </c>
      <c r="W16" s="27">
        <v>140.94</v>
      </c>
      <c r="X16" s="28"/>
      <c r="Y16" s="12">
        <f>W16*X16</f>
        <v>0</v>
      </c>
      <c r="Z16" s="13">
        <f t="shared" si="14"/>
        <v>1582</v>
      </c>
      <c r="AA16" s="14">
        <f t="shared" si="43"/>
        <v>3.36032</v>
      </c>
      <c r="AB16" s="12">
        <f t="shared" si="54"/>
        <v>5316.02624</v>
      </c>
      <c r="AC16" s="17">
        <v>1582</v>
      </c>
      <c r="AD16" s="14">
        <v>3.36032</v>
      </c>
      <c r="AE16" s="12">
        <f t="shared" si="51"/>
        <v>5316.02624</v>
      </c>
      <c r="AF16" s="15">
        <v>0</v>
      </c>
      <c r="AG16" s="14">
        <v>0</v>
      </c>
      <c r="AH16" s="12">
        <f t="shared" si="15"/>
        <v>0</v>
      </c>
      <c r="AI16" s="13">
        <f t="shared" si="16"/>
        <v>28535</v>
      </c>
      <c r="AJ16" s="14">
        <f t="shared" si="44"/>
        <v>3.657859819358745</v>
      </c>
      <c r="AK16" s="12">
        <f t="shared" si="17"/>
        <v>104377.0299454018</v>
      </c>
      <c r="AL16" s="17">
        <v>4448</v>
      </c>
      <c r="AM16" s="14">
        <v>3.6578597</v>
      </c>
      <c r="AN16" s="12">
        <f t="shared" si="18"/>
        <v>16270.1599456</v>
      </c>
      <c r="AO16" s="15">
        <v>24087</v>
      </c>
      <c r="AP16" s="14">
        <v>3.6578598414</v>
      </c>
      <c r="AQ16" s="12">
        <f t="shared" si="19"/>
        <v>88106.8699998018</v>
      </c>
      <c r="AR16" s="65">
        <v>86.9</v>
      </c>
      <c r="AS16" s="66"/>
      <c r="AT16" s="67">
        <f t="shared" si="20"/>
        <v>0</v>
      </c>
      <c r="AU16" s="74">
        <f t="shared" si="55"/>
        <v>3749845</v>
      </c>
      <c r="AV16" s="75">
        <f t="shared" si="45"/>
        <v>2.8167441970268103</v>
      </c>
      <c r="AW16" s="70">
        <f>AZ16+BC16+BF16+BI16+0.01</f>
        <v>10562354.1435</v>
      </c>
      <c r="AX16" s="74">
        <v>935800</v>
      </c>
      <c r="AY16" s="75">
        <v>2.91551</v>
      </c>
      <c r="AZ16" s="71">
        <f t="shared" si="22"/>
        <v>2728334.258</v>
      </c>
      <c r="BA16" s="74">
        <v>2814045</v>
      </c>
      <c r="BB16" s="75">
        <v>2.7839</v>
      </c>
      <c r="BC16" s="67">
        <f t="shared" si="52"/>
        <v>7834019.8755</v>
      </c>
      <c r="BD16" s="97"/>
      <c r="BE16" s="98"/>
      <c r="BF16" s="67">
        <f t="shared" si="23"/>
        <v>0</v>
      </c>
      <c r="BG16" s="97"/>
      <c r="BH16" s="98"/>
      <c r="BI16" s="67">
        <f t="shared" si="24"/>
        <v>0</v>
      </c>
      <c r="BJ16" s="76">
        <v>86.95</v>
      </c>
      <c r="BK16" s="77"/>
      <c r="BL16" s="78">
        <f t="shared" si="25"/>
        <v>0</v>
      </c>
      <c r="BM16" s="79">
        <f t="shared" si="2"/>
        <v>70288</v>
      </c>
      <c r="BN16" s="80">
        <f t="shared" si="46"/>
        <v>2.8778957204643754</v>
      </c>
      <c r="BO16" s="78">
        <f t="shared" si="26"/>
        <v>202281.5344</v>
      </c>
      <c r="BP16" s="99">
        <v>9400</v>
      </c>
      <c r="BQ16" s="82">
        <v>2.9692</v>
      </c>
      <c r="BR16" s="78">
        <f t="shared" si="27"/>
        <v>27910.48</v>
      </c>
      <c r="BS16" s="83">
        <v>60888</v>
      </c>
      <c r="BT16" s="82">
        <v>2.8638</v>
      </c>
      <c r="BU16" s="78">
        <f t="shared" si="28"/>
        <v>174371.0544</v>
      </c>
      <c r="BV16" s="84">
        <v>132.4</v>
      </c>
      <c r="BW16" s="85"/>
      <c r="BX16" s="86">
        <f t="shared" si="29"/>
        <v>0</v>
      </c>
      <c r="BY16" s="87">
        <f t="shared" si="3"/>
        <v>53687</v>
      </c>
      <c r="BZ16" s="88">
        <f t="shared" si="47"/>
        <v>2.784000037252966</v>
      </c>
      <c r="CA16" s="86">
        <f t="shared" si="30"/>
        <v>149464.61</v>
      </c>
      <c r="CB16" s="89">
        <v>53687</v>
      </c>
      <c r="CC16" s="90">
        <f t="shared" si="31"/>
        <v>2.784000037252966</v>
      </c>
      <c r="CD16" s="86">
        <v>149464.61</v>
      </c>
      <c r="CE16" s="91"/>
      <c r="CF16" s="88"/>
      <c r="CG16" s="86">
        <f t="shared" si="32"/>
        <v>0</v>
      </c>
      <c r="CH16" s="84">
        <v>100.55</v>
      </c>
      <c r="CI16" s="85"/>
      <c r="CJ16" s="86">
        <f t="shared" si="33"/>
        <v>0</v>
      </c>
      <c r="CK16" s="87">
        <f>CN16+CQ16</f>
        <v>22390</v>
      </c>
      <c r="CL16" s="88">
        <f t="shared" si="48"/>
        <v>3.3539799000000006</v>
      </c>
      <c r="CM16" s="86">
        <f>CP16+CS16</f>
        <v>75095.60996100001</v>
      </c>
      <c r="CN16" s="89">
        <v>22390</v>
      </c>
      <c r="CO16" s="90">
        <v>3.3539799</v>
      </c>
      <c r="CP16" s="86">
        <f t="shared" si="35"/>
        <v>75095.60996100001</v>
      </c>
      <c r="CQ16" s="91"/>
      <c r="CR16" s="88"/>
      <c r="CS16" s="86">
        <f t="shared" si="36"/>
        <v>0</v>
      </c>
      <c r="CT16" s="87">
        <f>CW16+CZ16</f>
        <v>7758</v>
      </c>
      <c r="CU16" s="88">
        <f t="shared" si="49"/>
        <v>3.0196220340293887</v>
      </c>
      <c r="CV16" s="86">
        <f t="shared" si="37"/>
        <v>23426.22774</v>
      </c>
      <c r="CW16" s="89">
        <v>7400</v>
      </c>
      <c r="CX16" s="90">
        <v>3.01803</v>
      </c>
      <c r="CY16" s="86">
        <f t="shared" si="38"/>
        <v>22333.422</v>
      </c>
      <c r="CZ16" s="91">
        <v>358</v>
      </c>
      <c r="DA16" s="88">
        <v>3.05253</v>
      </c>
      <c r="DB16" s="86">
        <f t="shared" si="39"/>
        <v>1092.80574</v>
      </c>
      <c r="DC16" s="94"/>
      <c r="DD16" s="95"/>
      <c r="DE16" s="96">
        <f t="shared" si="6"/>
        <v>0</v>
      </c>
      <c r="DF16" s="94"/>
      <c r="DG16" s="95">
        <f t="shared" si="50"/>
        <v>0</v>
      </c>
      <c r="DH16" s="96">
        <f t="shared" si="40"/>
        <v>0</v>
      </c>
      <c r="DI16" s="94"/>
      <c r="DJ16" s="95"/>
      <c r="DK16" s="96">
        <f t="shared" si="56"/>
        <v>0</v>
      </c>
      <c r="DL16" s="94"/>
      <c r="DM16" s="95"/>
      <c r="DN16" s="96">
        <f t="shared" si="57"/>
        <v>0</v>
      </c>
    </row>
    <row r="17" spans="1:118" s="1" customFormat="1" ht="12.75">
      <c r="A17" s="3" t="s">
        <v>12</v>
      </c>
      <c r="B17" s="27"/>
      <c r="C17" s="28"/>
      <c r="D17" s="12">
        <f t="shared" si="0"/>
        <v>0</v>
      </c>
      <c r="E17" s="152">
        <f>H17+K17</f>
        <v>2654</v>
      </c>
      <c r="F17" s="153">
        <f t="shared" si="41"/>
        <v>2.377623880934438</v>
      </c>
      <c r="G17" s="154">
        <f t="shared" si="53"/>
        <v>6310.213779999999</v>
      </c>
      <c r="H17" s="158">
        <v>2000</v>
      </c>
      <c r="I17" s="153">
        <v>2.68355</v>
      </c>
      <c r="J17" s="154">
        <f t="shared" si="8"/>
        <v>5367.099999999999</v>
      </c>
      <c r="K17" s="157">
        <v>654</v>
      </c>
      <c r="L17" s="153">
        <v>1.44207</v>
      </c>
      <c r="M17" s="154">
        <f t="shared" si="9"/>
        <v>943.11378</v>
      </c>
      <c r="N17" s="134">
        <f>Q17+T17</f>
        <v>15899842</v>
      </c>
      <c r="O17" s="135">
        <f t="shared" si="42"/>
        <v>2.70789</v>
      </c>
      <c r="P17" s="136">
        <f t="shared" si="11"/>
        <v>43055023.15338</v>
      </c>
      <c r="Q17" s="140">
        <v>15899842</v>
      </c>
      <c r="R17" s="135">
        <v>2.70789</v>
      </c>
      <c r="S17" s="136">
        <f t="shared" si="12"/>
        <v>43055023.15338</v>
      </c>
      <c r="T17" s="138"/>
      <c r="U17" s="135"/>
      <c r="V17" s="136">
        <f t="shared" si="13"/>
        <v>0</v>
      </c>
      <c r="W17" s="27">
        <v>140.94</v>
      </c>
      <c r="X17" s="28"/>
      <c r="Y17" s="12">
        <f t="shared" si="1"/>
        <v>0</v>
      </c>
      <c r="Z17" s="13">
        <f>AC17+AF17</f>
        <v>1728</v>
      </c>
      <c r="AA17" s="14">
        <f t="shared" si="43"/>
        <v>3.20994</v>
      </c>
      <c r="AB17" s="12">
        <f t="shared" si="54"/>
        <v>5546.77632</v>
      </c>
      <c r="AC17" s="17">
        <v>1728</v>
      </c>
      <c r="AD17" s="14">
        <v>3.20994</v>
      </c>
      <c r="AE17" s="12">
        <f t="shared" si="51"/>
        <v>5546.77632</v>
      </c>
      <c r="AF17" s="15">
        <v>0</v>
      </c>
      <c r="AG17" s="14">
        <v>0</v>
      </c>
      <c r="AH17" s="12">
        <f t="shared" si="15"/>
        <v>0</v>
      </c>
      <c r="AI17" s="13">
        <f>AL17+AO17</f>
        <v>162215</v>
      </c>
      <c r="AJ17" s="14">
        <f t="shared" si="44"/>
        <v>3.3574651490306078</v>
      </c>
      <c r="AK17" s="12">
        <f t="shared" si="17"/>
        <v>544631.20915</v>
      </c>
      <c r="AL17" s="17">
        <v>49700</v>
      </c>
      <c r="AM17" s="14">
        <v>3.58262</v>
      </c>
      <c r="AN17" s="12">
        <f t="shared" si="18"/>
        <v>178056.214</v>
      </c>
      <c r="AO17" s="15">
        <v>112515</v>
      </c>
      <c r="AP17" s="14">
        <v>3.25801</v>
      </c>
      <c r="AQ17" s="12">
        <f t="shared" si="19"/>
        <v>366574.99515000003</v>
      </c>
      <c r="AR17" s="65">
        <v>86.9</v>
      </c>
      <c r="AS17" s="66"/>
      <c r="AT17" s="67">
        <f>AR17*AS17</f>
        <v>0</v>
      </c>
      <c r="AU17" s="74">
        <f t="shared" si="55"/>
        <v>3878910</v>
      </c>
      <c r="AV17" s="75">
        <f t="shared" si="45"/>
        <v>2.725194469067341</v>
      </c>
      <c r="AW17" s="70">
        <f t="shared" si="21"/>
        <v>10570784.07801</v>
      </c>
      <c r="AX17" s="74">
        <v>980101</v>
      </c>
      <c r="AY17" s="75">
        <v>2.82355</v>
      </c>
      <c r="AZ17" s="71">
        <f t="shared" si="22"/>
        <v>2767364.17855</v>
      </c>
      <c r="BA17" s="74">
        <v>2898809</v>
      </c>
      <c r="BB17" s="75">
        <v>2.69194</v>
      </c>
      <c r="BC17" s="67">
        <f t="shared" si="52"/>
        <v>7803419.899460001</v>
      </c>
      <c r="BD17" s="97"/>
      <c r="BE17" s="98"/>
      <c r="BF17" s="67">
        <f t="shared" si="23"/>
        <v>0</v>
      </c>
      <c r="BG17" s="74"/>
      <c r="BH17" s="75"/>
      <c r="BI17" s="67">
        <f t="shared" si="24"/>
        <v>0</v>
      </c>
      <c r="BJ17" s="76">
        <v>86.95</v>
      </c>
      <c r="BK17" s="77"/>
      <c r="BL17" s="78">
        <f>BJ17*BK17</f>
        <v>0</v>
      </c>
      <c r="BM17" s="79">
        <f t="shared" si="2"/>
        <v>62110</v>
      </c>
      <c r="BN17" s="80">
        <f t="shared" si="46"/>
        <v>2.8913484076638225</v>
      </c>
      <c r="BO17" s="78">
        <f t="shared" si="26"/>
        <v>179581.6496</v>
      </c>
      <c r="BP17" s="99">
        <v>27100</v>
      </c>
      <c r="BQ17" s="82">
        <v>2.95076</v>
      </c>
      <c r="BR17" s="78">
        <f t="shared" si="27"/>
        <v>79965.59599999999</v>
      </c>
      <c r="BS17" s="83">
        <v>35010</v>
      </c>
      <c r="BT17" s="82">
        <v>2.84536</v>
      </c>
      <c r="BU17" s="78">
        <f t="shared" si="28"/>
        <v>99616.0536</v>
      </c>
      <c r="BV17" s="84">
        <v>132.4</v>
      </c>
      <c r="BW17" s="85"/>
      <c r="BX17" s="86">
        <f>BV17*BW17</f>
        <v>0</v>
      </c>
      <c r="BY17" s="87">
        <f>CB17+CE17</f>
        <v>285570</v>
      </c>
      <c r="BZ17" s="88">
        <f t="shared" si="47"/>
        <v>2.7155499877438105</v>
      </c>
      <c r="CA17" s="86">
        <f t="shared" si="30"/>
        <v>775479.61</v>
      </c>
      <c r="CB17" s="89">
        <v>285570</v>
      </c>
      <c r="CC17" s="90">
        <f t="shared" si="31"/>
        <v>2.7155499877438105</v>
      </c>
      <c r="CD17" s="86">
        <v>775479.61</v>
      </c>
      <c r="CE17" s="91"/>
      <c r="CF17" s="88"/>
      <c r="CG17" s="86">
        <f t="shared" si="32"/>
        <v>0</v>
      </c>
      <c r="CH17" s="84">
        <v>100.55</v>
      </c>
      <c r="CI17" s="85"/>
      <c r="CJ17" s="86">
        <f>CH17*CI17</f>
        <v>0</v>
      </c>
      <c r="CK17" s="87">
        <f>CN17+CQ17</f>
        <v>50730</v>
      </c>
      <c r="CL17" s="88">
        <f t="shared" si="48"/>
        <v>3.2008406110782577</v>
      </c>
      <c r="CM17" s="86">
        <f>CP17+CS17+0.01</f>
        <v>162378.6442</v>
      </c>
      <c r="CN17" s="89">
        <v>34990</v>
      </c>
      <c r="CO17" s="90">
        <v>3.20542</v>
      </c>
      <c r="CP17" s="86">
        <f t="shared" si="35"/>
        <v>112157.6458</v>
      </c>
      <c r="CQ17" s="91">
        <v>15740</v>
      </c>
      <c r="CR17" s="88">
        <v>3.19066</v>
      </c>
      <c r="CS17" s="86">
        <f t="shared" si="36"/>
        <v>50220.988399999995</v>
      </c>
      <c r="CT17" s="87">
        <f>CW17+CZ17</f>
        <v>2024</v>
      </c>
      <c r="CU17" s="88">
        <f t="shared" si="49"/>
        <v>2.85666</v>
      </c>
      <c r="CV17" s="86">
        <f t="shared" si="37"/>
        <v>5781.8798400000005</v>
      </c>
      <c r="CW17" s="89">
        <v>2024</v>
      </c>
      <c r="CX17" s="90">
        <v>2.85666</v>
      </c>
      <c r="CY17" s="86">
        <f t="shared" si="38"/>
        <v>5781.8798400000005</v>
      </c>
      <c r="CZ17" s="91"/>
      <c r="DA17" s="88"/>
      <c r="DB17" s="86">
        <f t="shared" si="39"/>
        <v>0</v>
      </c>
      <c r="DC17" s="94"/>
      <c r="DD17" s="95"/>
      <c r="DE17" s="96">
        <f t="shared" si="6"/>
        <v>0</v>
      </c>
      <c r="DF17" s="94"/>
      <c r="DG17" s="95">
        <f>DD17</f>
        <v>0</v>
      </c>
      <c r="DH17" s="96">
        <f t="shared" si="40"/>
        <v>0</v>
      </c>
      <c r="DI17" s="104"/>
      <c r="DJ17" s="95"/>
      <c r="DK17" s="96">
        <f t="shared" si="56"/>
        <v>0</v>
      </c>
      <c r="DL17" s="104"/>
      <c r="DM17" s="95"/>
      <c r="DN17" s="96">
        <f t="shared" si="57"/>
        <v>0</v>
      </c>
    </row>
    <row r="18" spans="1:118" s="1" customFormat="1" ht="12.75">
      <c r="A18" s="3" t="s">
        <v>13</v>
      </c>
      <c r="B18" s="27"/>
      <c r="C18" s="28"/>
      <c r="D18" s="12">
        <f t="shared" si="0"/>
        <v>0</v>
      </c>
      <c r="E18" s="152">
        <f>H18+K18</f>
        <v>0</v>
      </c>
      <c r="F18" s="153">
        <f t="shared" si="41"/>
        <v>0</v>
      </c>
      <c r="G18" s="154">
        <f>J18+M18</f>
        <v>0</v>
      </c>
      <c r="H18" s="158"/>
      <c r="I18" s="153"/>
      <c r="J18" s="154">
        <f t="shared" si="8"/>
        <v>0</v>
      </c>
      <c r="K18" s="152"/>
      <c r="L18" s="153"/>
      <c r="M18" s="154">
        <f t="shared" si="9"/>
        <v>0</v>
      </c>
      <c r="N18" s="134">
        <f t="shared" si="10"/>
        <v>13179582</v>
      </c>
      <c r="O18" s="135">
        <f t="shared" si="42"/>
        <v>2.51681996212</v>
      </c>
      <c r="P18" s="136">
        <f>S18+V18</f>
        <v>33170635.069997434</v>
      </c>
      <c r="Q18" s="140">
        <v>13179582</v>
      </c>
      <c r="R18" s="135">
        <v>2.51681996212</v>
      </c>
      <c r="S18" s="136">
        <f t="shared" si="12"/>
        <v>33170635.069997434</v>
      </c>
      <c r="T18" s="134"/>
      <c r="U18" s="135"/>
      <c r="V18" s="136">
        <f t="shared" si="13"/>
        <v>0</v>
      </c>
      <c r="W18" s="27">
        <v>140.94</v>
      </c>
      <c r="X18" s="28"/>
      <c r="Y18" s="12">
        <f t="shared" si="1"/>
        <v>0</v>
      </c>
      <c r="Z18" s="13">
        <f>AC18+AF18</f>
        <v>3682</v>
      </c>
      <c r="AA18" s="14">
        <f t="shared" si="43"/>
        <v>3.09457</v>
      </c>
      <c r="AB18" s="12">
        <f>AE18+AH18</f>
        <v>11394.20674</v>
      </c>
      <c r="AC18" s="17">
        <v>3682</v>
      </c>
      <c r="AD18" s="14">
        <v>3.09457</v>
      </c>
      <c r="AE18" s="12">
        <f t="shared" si="51"/>
        <v>11394.20674</v>
      </c>
      <c r="AF18" s="15">
        <v>0</v>
      </c>
      <c r="AG18" s="14">
        <v>0</v>
      </c>
      <c r="AH18" s="12">
        <f t="shared" si="15"/>
        <v>0</v>
      </c>
      <c r="AI18" s="13">
        <f t="shared" si="16"/>
        <v>63595</v>
      </c>
      <c r="AJ18" s="14">
        <f t="shared" si="44"/>
        <v>3.385017613617423</v>
      </c>
      <c r="AK18" s="12">
        <f>AN18+AQ18</f>
        <v>215270.195138</v>
      </c>
      <c r="AL18" s="17">
        <v>8695</v>
      </c>
      <c r="AM18" s="14">
        <v>3.1047884</v>
      </c>
      <c r="AN18" s="12">
        <f t="shared" si="18"/>
        <v>26996.135137999998</v>
      </c>
      <c r="AO18" s="13">
        <v>54900</v>
      </c>
      <c r="AP18" s="14">
        <v>3.4294</v>
      </c>
      <c r="AQ18" s="12">
        <f t="shared" si="19"/>
        <v>188274.06</v>
      </c>
      <c r="AR18" s="65">
        <v>86.9</v>
      </c>
      <c r="AS18" s="66"/>
      <c r="AT18" s="67">
        <f>AR18*AS18</f>
        <v>0</v>
      </c>
      <c r="AU18" s="74">
        <f t="shared" si="55"/>
        <v>2050009</v>
      </c>
      <c r="AV18" s="75">
        <f t="shared" si="45"/>
        <v>2.5668043945319265</v>
      </c>
      <c r="AW18" s="70">
        <f t="shared" si="21"/>
        <v>5261972.11003</v>
      </c>
      <c r="AX18" s="74">
        <v>1027020</v>
      </c>
      <c r="AY18" s="75">
        <v>2.63248</v>
      </c>
      <c r="AZ18" s="71">
        <f t="shared" si="22"/>
        <v>2703609.6096</v>
      </c>
      <c r="BA18" s="74">
        <v>1022989</v>
      </c>
      <c r="BB18" s="75">
        <v>2.50087</v>
      </c>
      <c r="BC18" s="67">
        <f t="shared" si="52"/>
        <v>2558362.50043</v>
      </c>
      <c r="BD18" s="97"/>
      <c r="BE18" s="105"/>
      <c r="BF18" s="67">
        <f t="shared" si="23"/>
        <v>0</v>
      </c>
      <c r="BG18" s="74"/>
      <c r="BH18" s="75"/>
      <c r="BI18" s="67">
        <f t="shared" si="24"/>
        <v>0</v>
      </c>
      <c r="BJ18" s="76">
        <v>86.95</v>
      </c>
      <c r="BK18" s="77"/>
      <c r="BL18" s="78">
        <f>BJ18*BK18</f>
        <v>0</v>
      </c>
      <c r="BM18" s="79">
        <f t="shared" si="2"/>
        <v>73366</v>
      </c>
      <c r="BN18" s="80">
        <f t="shared" si="46"/>
        <v>2.647911877981626</v>
      </c>
      <c r="BO18" s="78">
        <f t="shared" si="26"/>
        <v>194266.70283999998</v>
      </c>
      <c r="BP18" s="99">
        <v>3600</v>
      </c>
      <c r="BQ18" s="82">
        <v>2.74814</v>
      </c>
      <c r="BR18" s="78">
        <f t="shared" si="27"/>
        <v>9893.304</v>
      </c>
      <c r="BS18" s="79">
        <v>69766</v>
      </c>
      <c r="BT18" s="82">
        <v>2.64274</v>
      </c>
      <c r="BU18" s="78">
        <f t="shared" si="28"/>
        <v>184373.39883999998</v>
      </c>
      <c r="BV18" s="84">
        <v>132.4</v>
      </c>
      <c r="BW18" s="85"/>
      <c r="BX18" s="86">
        <f>BV18*BW18</f>
        <v>0</v>
      </c>
      <c r="BY18" s="87">
        <f t="shared" si="3"/>
        <v>229892</v>
      </c>
      <c r="BZ18" s="88">
        <f t="shared" si="47"/>
        <v>2.5752599916482524</v>
      </c>
      <c r="CA18" s="86">
        <f t="shared" si="30"/>
        <v>592031.67</v>
      </c>
      <c r="CB18" s="89">
        <v>229892</v>
      </c>
      <c r="CC18" s="90">
        <f t="shared" si="31"/>
        <v>2.5752599916482524</v>
      </c>
      <c r="CD18" s="86">
        <v>592031.67</v>
      </c>
      <c r="CE18" s="87"/>
      <c r="CF18" s="88"/>
      <c r="CG18" s="86">
        <f t="shared" si="32"/>
        <v>0</v>
      </c>
      <c r="CH18" s="84">
        <v>100.55</v>
      </c>
      <c r="CI18" s="85"/>
      <c r="CJ18" s="86">
        <f>CH18*CI18</f>
        <v>0</v>
      </c>
      <c r="CK18" s="87">
        <f>CN18+CQ18</f>
        <v>45174</v>
      </c>
      <c r="CL18" s="88">
        <f t="shared" si="48"/>
        <v>2.9412933794439278</v>
      </c>
      <c r="CM18" s="86">
        <f t="shared" si="34"/>
        <v>132869.987123</v>
      </c>
      <c r="CN18" s="89">
        <v>37604</v>
      </c>
      <c r="CO18" s="90">
        <v>2.93882</v>
      </c>
      <c r="CP18" s="86">
        <f t="shared" si="35"/>
        <v>110511.38728000001</v>
      </c>
      <c r="CQ18" s="87">
        <v>7570</v>
      </c>
      <c r="CR18" s="88">
        <v>2.9535799</v>
      </c>
      <c r="CS18" s="86">
        <f t="shared" si="36"/>
        <v>22358.599843</v>
      </c>
      <c r="CT18" s="87">
        <f>CW18+CZ18</f>
        <v>7916</v>
      </c>
      <c r="CU18" s="88">
        <f t="shared" si="49"/>
        <v>2.65681</v>
      </c>
      <c r="CV18" s="86">
        <f t="shared" si="37"/>
        <v>21031.307960000002</v>
      </c>
      <c r="CW18" s="89">
        <v>7916</v>
      </c>
      <c r="CX18" s="90">
        <v>2.65681</v>
      </c>
      <c r="CY18" s="86">
        <f t="shared" si="38"/>
        <v>21031.307960000002</v>
      </c>
      <c r="CZ18" s="87"/>
      <c r="DA18" s="88"/>
      <c r="DB18" s="86">
        <f t="shared" si="39"/>
        <v>0</v>
      </c>
      <c r="DC18" s="106"/>
      <c r="DD18" s="107"/>
      <c r="DE18" s="96">
        <f t="shared" si="6"/>
        <v>0</v>
      </c>
      <c r="DF18" s="106"/>
      <c r="DG18" s="107">
        <f>DD18</f>
        <v>0</v>
      </c>
      <c r="DH18" s="96">
        <f t="shared" si="40"/>
        <v>0</v>
      </c>
      <c r="DI18" s="106"/>
      <c r="DJ18" s="107"/>
      <c r="DK18" s="96">
        <f t="shared" si="56"/>
        <v>0</v>
      </c>
      <c r="DL18" s="106"/>
      <c r="DM18" s="107"/>
      <c r="DN18" s="96">
        <f t="shared" si="57"/>
        <v>0</v>
      </c>
    </row>
    <row r="19" spans="1:118" s="1" customFormat="1" ht="13.5" thickBot="1">
      <c r="A19" s="3" t="s">
        <v>14</v>
      </c>
      <c r="B19" s="27"/>
      <c r="C19" s="29"/>
      <c r="D19" s="18">
        <f t="shared" si="0"/>
        <v>0</v>
      </c>
      <c r="E19" s="159">
        <f>H19+K19</f>
        <v>0</v>
      </c>
      <c r="F19" s="153">
        <f t="shared" si="41"/>
        <v>0</v>
      </c>
      <c r="G19" s="160">
        <f>J19+M19</f>
        <v>0</v>
      </c>
      <c r="H19" s="161"/>
      <c r="I19" s="162"/>
      <c r="J19" s="154">
        <f t="shared" si="8"/>
        <v>0</v>
      </c>
      <c r="K19" s="159"/>
      <c r="L19" s="162"/>
      <c r="M19" s="160">
        <f t="shared" si="9"/>
        <v>0</v>
      </c>
      <c r="N19" s="141">
        <f t="shared" si="10"/>
        <v>28907292</v>
      </c>
      <c r="O19" s="135">
        <f t="shared" si="42"/>
        <v>2.6018699999999995</v>
      </c>
      <c r="P19" s="142">
        <f>S19+V19</f>
        <v>75213015.83603999</v>
      </c>
      <c r="Q19" s="143">
        <v>28907292</v>
      </c>
      <c r="R19" s="144">
        <v>2.60187</v>
      </c>
      <c r="S19" s="136">
        <f t="shared" si="12"/>
        <v>75213015.83603999</v>
      </c>
      <c r="T19" s="141"/>
      <c r="U19" s="144"/>
      <c r="V19" s="136">
        <f t="shared" si="13"/>
        <v>0</v>
      </c>
      <c r="W19" s="27">
        <v>140.94</v>
      </c>
      <c r="X19" s="29"/>
      <c r="Y19" s="18">
        <f t="shared" si="1"/>
        <v>0</v>
      </c>
      <c r="Z19" s="19">
        <f>AC19+AF19</f>
        <v>1539</v>
      </c>
      <c r="AA19" s="14">
        <f t="shared" si="43"/>
        <v>3.131059</v>
      </c>
      <c r="AB19" s="18">
        <f>AE19+AH19</f>
        <v>4818.699801</v>
      </c>
      <c r="AC19" s="21">
        <v>1539</v>
      </c>
      <c r="AD19" s="20">
        <v>3.131059</v>
      </c>
      <c r="AE19" s="12">
        <f t="shared" si="51"/>
        <v>4818.699801</v>
      </c>
      <c r="AF19" s="19"/>
      <c r="AG19" s="20"/>
      <c r="AH19" s="18">
        <f t="shared" si="15"/>
        <v>0</v>
      </c>
      <c r="AI19" s="19">
        <f t="shared" si="16"/>
        <v>142452</v>
      </c>
      <c r="AJ19" s="14">
        <f t="shared" si="44"/>
        <v>3.247282436365934</v>
      </c>
      <c r="AK19" s="18">
        <f>AN19+AQ19</f>
        <v>462581.8776252</v>
      </c>
      <c r="AL19" s="21">
        <v>87552</v>
      </c>
      <c r="AM19" s="20">
        <v>3.1221801</v>
      </c>
      <c r="AN19" s="12">
        <f t="shared" si="18"/>
        <v>273353.1121152</v>
      </c>
      <c r="AO19" s="19">
        <v>54900</v>
      </c>
      <c r="AP19" s="20">
        <v>3.4467899</v>
      </c>
      <c r="AQ19" s="12">
        <f t="shared" si="19"/>
        <v>189228.76551</v>
      </c>
      <c r="AR19" s="65">
        <v>86.9</v>
      </c>
      <c r="AS19" s="108"/>
      <c r="AT19" s="109">
        <f>AR19*AS19</f>
        <v>0</v>
      </c>
      <c r="AU19" s="110">
        <f>AX19+BA19</f>
        <v>2486597</v>
      </c>
      <c r="AV19" s="75">
        <f t="shared" si="45"/>
        <v>2.6438187833130984</v>
      </c>
      <c r="AW19" s="70">
        <f t="shared" si="21"/>
        <v>6574111.855130001</v>
      </c>
      <c r="AX19" s="110">
        <v>1392676</v>
      </c>
      <c r="AY19" s="111">
        <v>2.58591999862136</v>
      </c>
      <c r="AZ19" s="71">
        <f t="shared" si="22"/>
        <v>3601348.720000001</v>
      </c>
      <c r="BA19" s="110">
        <v>1093921</v>
      </c>
      <c r="BB19" s="111">
        <v>2.71753</v>
      </c>
      <c r="BC19" s="67">
        <f t="shared" si="52"/>
        <v>2972763.13513</v>
      </c>
      <c r="BD19" s="112"/>
      <c r="BE19" s="105"/>
      <c r="BF19" s="67">
        <f t="shared" si="23"/>
        <v>0</v>
      </c>
      <c r="BG19" s="74"/>
      <c r="BH19" s="75"/>
      <c r="BI19" s="67">
        <f t="shared" si="24"/>
        <v>0</v>
      </c>
      <c r="BJ19" s="76">
        <v>86.95</v>
      </c>
      <c r="BK19" s="113"/>
      <c r="BL19" s="114">
        <f>BJ19*BK19</f>
        <v>0</v>
      </c>
      <c r="BM19" s="115">
        <f t="shared" si="2"/>
        <v>77120</v>
      </c>
      <c r="BN19" s="80">
        <f t="shared" si="46"/>
        <v>2.8571831677904562</v>
      </c>
      <c r="BO19" s="114">
        <f t="shared" si="26"/>
        <v>220345.96589999998</v>
      </c>
      <c r="BP19" s="116">
        <v>66700</v>
      </c>
      <c r="BQ19" s="117">
        <v>2.87146</v>
      </c>
      <c r="BR19" s="78">
        <f t="shared" si="27"/>
        <v>191526.38199999998</v>
      </c>
      <c r="BS19" s="115">
        <v>10420</v>
      </c>
      <c r="BT19" s="82">
        <v>2.765795</v>
      </c>
      <c r="BU19" s="78">
        <f t="shared" si="28"/>
        <v>28819.583899999998</v>
      </c>
      <c r="BV19" s="84">
        <v>132.4</v>
      </c>
      <c r="BW19" s="118"/>
      <c r="BX19" s="119">
        <f>BV19*BW19</f>
        <v>0</v>
      </c>
      <c r="BY19" s="120">
        <f t="shared" si="3"/>
        <v>319131</v>
      </c>
      <c r="BZ19" s="88">
        <f t="shared" si="47"/>
        <v>2.7359300099332247</v>
      </c>
      <c r="CA19" s="119">
        <f t="shared" si="30"/>
        <v>873120.08</v>
      </c>
      <c r="CB19" s="89">
        <v>319131</v>
      </c>
      <c r="CC19" s="90">
        <f t="shared" si="31"/>
        <v>2.7359300099332247</v>
      </c>
      <c r="CD19" s="119">
        <v>873120.08</v>
      </c>
      <c r="CE19" s="120"/>
      <c r="CF19" s="121"/>
      <c r="CG19" s="119">
        <f t="shared" si="32"/>
        <v>0</v>
      </c>
      <c r="CH19" s="84">
        <v>100.55</v>
      </c>
      <c r="CI19" s="118"/>
      <c r="CJ19" s="119">
        <f>CH19*CI19</f>
        <v>0</v>
      </c>
      <c r="CK19" s="120">
        <f>CN19+CQ19</f>
        <v>115315</v>
      </c>
      <c r="CL19" s="88">
        <f t="shared" si="48"/>
        <v>3.03820636213849</v>
      </c>
      <c r="CM19" s="119">
        <f>CP19+CS19</f>
        <v>350350.76665</v>
      </c>
      <c r="CN19" s="89">
        <v>100130</v>
      </c>
      <c r="CO19" s="90">
        <v>3.04015</v>
      </c>
      <c r="CP19" s="86">
        <f t="shared" si="35"/>
        <v>304410.2195</v>
      </c>
      <c r="CQ19" s="120">
        <v>15185</v>
      </c>
      <c r="CR19" s="121">
        <v>3.02539</v>
      </c>
      <c r="CS19" s="119">
        <f t="shared" si="36"/>
        <v>45940.54715</v>
      </c>
      <c r="CT19" s="120">
        <f>CW19+CZ19</f>
        <v>7357</v>
      </c>
      <c r="CU19" s="88">
        <f t="shared" si="49"/>
        <v>2.7078163765121652</v>
      </c>
      <c r="CV19" s="119">
        <f t="shared" si="37"/>
        <v>19921.405082</v>
      </c>
      <c r="CW19" s="89">
        <v>6400</v>
      </c>
      <c r="CX19" s="90">
        <v>2.703329</v>
      </c>
      <c r="CY19" s="86">
        <f t="shared" si="38"/>
        <v>17301.3056</v>
      </c>
      <c r="CZ19" s="120">
        <v>957</v>
      </c>
      <c r="DA19" s="121">
        <v>2.737826</v>
      </c>
      <c r="DB19" s="119">
        <f t="shared" si="39"/>
        <v>2620.099482</v>
      </c>
      <c r="DC19" s="122"/>
      <c r="DD19" s="123"/>
      <c r="DE19" s="124">
        <f t="shared" si="6"/>
        <v>0</v>
      </c>
      <c r="DF19" s="122"/>
      <c r="DG19" s="123">
        <f t="shared" si="50"/>
        <v>0</v>
      </c>
      <c r="DH19" s="124">
        <f t="shared" si="40"/>
        <v>0</v>
      </c>
      <c r="DI19" s="122"/>
      <c r="DJ19" s="123"/>
      <c r="DK19" s="124">
        <f t="shared" si="56"/>
        <v>0</v>
      </c>
      <c r="DL19" s="122"/>
      <c r="DM19" s="123"/>
      <c r="DN19" s="124">
        <f t="shared" si="57"/>
        <v>0</v>
      </c>
    </row>
    <row r="20" spans="1:118" s="2" customFormat="1" ht="13.5" thickBot="1">
      <c r="A20" s="22" t="s">
        <v>15</v>
      </c>
      <c r="B20" s="23">
        <f>IF(D20=0,0,D20/C20)</f>
        <v>0</v>
      </c>
      <c r="C20" s="30">
        <f>SUM(C8:C19)</f>
        <v>0</v>
      </c>
      <c r="D20" s="24">
        <f>SUM(D8:D19)</f>
        <v>0</v>
      </c>
      <c r="E20" s="163">
        <f>SUM(E8:E19)</f>
        <v>18989</v>
      </c>
      <c r="F20" s="164">
        <f t="shared" si="41"/>
        <v>2.5030955932381906</v>
      </c>
      <c r="G20" s="165">
        <f>SUM(G8:G19)</f>
        <v>47531.28222</v>
      </c>
      <c r="H20" s="163">
        <f>SUM(H8:H19)</f>
        <v>13932</v>
      </c>
      <c r="I20" s="164">
        <f>IF(H20=0,0,J20/H20)</f>
        <v>2.4427703574504736</v>
      </c>
      <c r="J20" s="165">
        <f>SUM(J8:J19)</f>
        <v>34032.67662</v>
      </c>
      <c r="K20" s="163">
        <f>SUM(K8:K19)</f>
        <v>5057</v>
      </c>
      <c r="L20" s="166">
        <f>IF(M20=0,0,M20/K20)</f>
        <v>2.6692912003163936</v>
      </c>
      <c r="M20" s="165">
        <f>SUM(M8:M19)</f>
        <v>13498.605600000003</v>
      </c>
      <c r="N20" s="145">
        <f>SUM(N8:N19)</f>
        <v>113291951</v>
      </c>
      <c r="O20" s="146">
        <f t="shared" si="42"/>
        <v>2.6057550555584257</v>
      </c>
      <c r="P20" s="147">
        <f>SUM(P8:P19)</f>
        <v>295211074.07232744</v>
      </c>
      <c r="Q20" s="145">
        <f>SUM(Q8:Q19)</f>
        <v>96464936</v>
      </c>
      <c r="R20" s="146">
        <f>IF(Q20=0,0,S20/Q20)</f>
        <v>2.612401230129852</v>
      </c>
      <c r="S20" s="147">
        <f>SUM(S8:S19)</f>
        <v>252005117.47079742</v>
      </c>
      <c r="T20" s="145">
        <f>SUM(T8:T19)</f>
        <v>16827015</v>
      </c>
      <c r="U20" s="146">
        <f>IF(T20=0,0,V20/T20)</f>
        <v>2.5676542513054157</v>
      </c>
      <c r="V20" s="147">
        <f>SUM(V8:V19)</f>
        <v>43205956.60153</v>
      </c>
      <c r="W20" s="23">
        <f>IF(Y20=0,0,Y20/X20)</f>
        <v>0</v>
      </c>
      <c r="X20" s="30">
        <f>SUM(X8:X19)</f>
        <v>0</v>
      </c>
      <c r="Y20" s="24">
        <f>SUM(Y8:Y19)</f>
        <v>0</v>
      </c>
      <c r="Z20" s="26">
        <f>SUM(Z8:Z19)</f>
        <v>30279</v>
      </c>
      <c r="AA20" s="33">
        <f t="shared" si="43"/>
        <v>3.1612831236500547</v>
      </c>
      <c r="AB20" s="24">
        <f>SUM(AB8:AB19)</f>
        <v>95720.491701</v>
      </c>
      <c r="AC20" s="26">
        <f>SUM(AC8:AC19)</f>
        <v>30279</v>
      </c>
      <c r="AD20" s="33">
        <f>IF(AC20=0,0,AE20/AC20)</f>
        <v>3.1612831236500547</v>
      </c>
      <c r="AE20" s="24">
        <f>SUM(AE8:AE19)</f>
        <v>95720.491701</v>
      </c>
      <c r="AF20" s="26">
        <f>SUM(AF8:AF19)</f>
        <v>0</v>
      </c>
      <c r="AG20" s="25">
        <f>IF(AH20=0,0,AH20/AF20)</f>
        <v>0</v>
      </c>
      <c r="AH20" s="24">
        <f>SUM(AH8:AH19)</f>
        <v>0</v>
      </c>
      <c r="AI20" s="26">
        <f>SUM(AI8:AI19)</f>
        <v>1231959</v>
      </c>
      <c r="AJ20" s="33">
        <f t="shared" si="44"/>
        <v>3.2471565318933524</v>
      </c>
      <c r="AK20" s="24">
        <f>SUM(AK8:AK19)</f>
        <v>4000363.7138748025</v>
      </c>
      <c r="AL20" s="26">
        <f>SUM(AL8:AL19)</f>
        <v>553450</v>
      </c>
      <c r="AM20" s="33">
        <f>IF(AL20=0,0,AN20/AL20)</f>
        <v>3.263527201309603</v>
      </c>
      <c r="AN20" s="24">
        <f>SUM(AN8:AN19)</f>
        <v>1806199.1295647998</v>
      </c>
      <c r="AO20" s="26">
        <f>SUM(AO8:AO19)</f>
        <v>678509</v>
      </c>
      <c r="AP20" s="33">
        <f>IF(AO20=0,0,AQ20/AO20)</f>
        <v>3.233803213089291</v>
      </c>
      <c r="AQ20" s="24">
        <f>SUM(AQ8:AQ19)</f>
        <v>2194164.5843100017</v>
      </c>
      <c r="AR20" s="125">
        <f>IF(AT20=0,0,AT20/AS20)</f>
        <v>0</v>
      </c>
      <c r="AS20" s="126">
        <f>SUM(AS8:AS19)</f>
        <v>0</v>
      </c>
      <c r="AT20" s="127">
        <f>SUM(AT8:AT19)</f>
        <v>0</v>
      </c>
      <c r="AU20" s="26">
        <f>SUM(AU8:AU19)</f>
        <v>25007483</v>
      </c>
      <c r="AV20" s="25">
        <f>AW20/AU20</f>
        <v>2.6632694586736294</v>
      </c>
      <c r="AW20" s="24">
        <f>SUM(AW8:AW19)</f>
        <v>66601665.71219999</v>
      </c>
      <c r="AX20" s="26">
        <f>SUM(AX8:AX19)</f>
        <v>10371786</v>
      </c>
      <c r="AY20" s="33">
        <f>IF(AX20=0,0,AZ20/AX20)</f>
        <v>2.72317322359717</v>
      </c>
      <c r="AZ20" s="24">
        <f>SUM(AZ8:AZ19)</f>
        <v>28244169.916079998</v>
      </c>
      <c r="BA20" s="26">
        <f>SUM(BA8:BA19)</f>
        <v>14635697</v>
      </c>
      <c r="BB20" s="33">
        <f>IF(BA20=0,0,BC20/BA20)</f>
        <v>2.6208178391585997</v>
      </c>
      <c r="BC20" s="128">
        <f>SUM(BC8:BC19)</f>
        <v>38357495.78612</v>
      </c>
      <c r="BD20" s="26">
        <f>SUM(BD8:BD19)</f>
        <v>0</v>
      </c>
      <c r="BE20" s="33">
        <f>IF(BD20=0,0,BF20/BD20)</f>
        <v>0</v>
      </c>
      <c r="BF20" s="128">
        <f>SUM(BF8:BF19)</f>
        <v>0</v>
      </c>
      <c r="BG20" s="26">
        <f>SUM(BG8:BG19)</f>
        <v>0</v>
      </c>
      <c r="BH20" s="33">
        <f>IF(BG20=0,0,BI20/BG20)</f>
        <v>0</v>
      </c>
      <c r="BI20" s="128">
        <f>SUM(BI8:BI19)</f>
        <v>0</v>
      </c>
      <c r="BJ20" s="129">
        <f>IF(BL20=0,0,BL20/BK20)</f>
        <v>0</v>
      </c>
      <c r="BK20" s="126">
        <f>SUM(BK8:BK19)</f>
        <v>0</v>
      </c>
      <c r="BL20" s="127">
        <f>SUM(BL8:BL19)</f>
        <v>0</v>
      </c>
      <c r="BM20" s="26">
        <f>SUM(BM8:BM19)</f>
        <v>716711</v>
      </c>
      <c r="BN20" s="25">
        <f>IF(BM20=0,0,BO20/BM20)</f>
        <v>2.7690703470855054</v>
      </c>
      <c r="BO20" s="24">
        <f>SUM(BO8:BO19)</f>
        <v>1984623.1775299998</v>
      </c>
      <c r="BP20" s="26">
        <f>SUM(BP8:BP19)</f>
        <v>188400</v>
      </c>
      <c r="BQ20" s="33">
        <f>IF(BP20=0,0,BR20/BP20)</f>
        <v>2.8582117993630574</v>
      </c>
      <c r="BR20" s="24">
        <f>SUM(BR8:BR19)</f>
        <v>538487.103</v>
      </c>
      <c r="BS20" s="26">
        <f>SUM(BS8:BS19)</f>
        <v>528311</v>
      </c>
      <c r="BT20" s="33">
        <f>IF(BS20=0,0,BU20/BS20)</f>
        <v>2.737281780106793</v>
      </c>
      <c r="BU20" s="24">
        <f>SUM(BU8:BU19)</f>
        <v>1446136.0745299999</v>
      </c>
      <c r="BV20" s="125">
        <f>IF(BX20=0,0,BX20/BW20)</f>
        <v>0</v>
      </c>
      <c r="BW20" s="126">
        <f>SUM(BW8:BW19)</f>
        <v>0</v>
      </c>
      <c r="BX20" s="127">
        <f>SUM(BX8:BX19)</f>
        <v>0</v>
      </c>
      <c r="BY20" s="26">
        <f>SUM(BY8:BY19)</f>
        <v>2969665</v>
      </c>
      <c r="BZ20" s="25">
        <f>IF(BY20=0,0,CA20/BY20)</f>
        <v>2.3883349199320465</v>
      </c>
      <c r="CA20" s="24">
        <f>SUM(CA8:CA19)</f>
        <v>7092554.620000001</v>
      </c>
      <c r="CB20" s="26">
        <f>SUM(CB8:CB19)</f>
        <v>2969665</v>
      </c>
      <c r="CC20" s="25">
        <f>IF(CB20=0,0,CD20/CB20)</f>
        <v>2.3883349199320465</v>
      </c>
      <c r="CD20" s="24">
        <f>SUM(CD8:CD19)</f>
        <v>7092554.620000001</v>
      </c>
      <c r="CE20" s="26">
        <f>SUM(CE8:CE19)</f>
        <v>0</v>
      </c>
      <c r="CF20" s="33">
        <f>IF(CE20=0,0,CG20/CE20)</f>
        <v>0</v>
      </c>
      <c r="CG20" s="24">
        <f>SUM(CG8:CG19)</f>
        <v>0</v>
      </c>
      <c r="CH20" s="125">
        <f>IF(CJ20=0,0,CJ20/CI20)</f>
        <v>0</v>
      </c>
      <c r="CI20" s="126">
        <f>SUM(CI8:CI19)</f>
        <v>0</v>
      </c>
      <c r="CJ20" s="127">
        <f>SUM(CJ8:CJ19)</f>
        <v>0</v>
      </c>
      <c r="CK20" s="26">
        <f>SUM(CK8:CK19)</f>
        <v>443637</v>
      </c>
      <c r="CL20" s="25">
        <f>IF(CK20=0,0,CM20/CK20)</f>
        <v>3.1964225276836697</v>
      </c>
      <c r="CM20" s="24">
        <f>SUM(CM8:CM19)</f>
        <v>1418051.3009140003</v>
      </c>
      <c r="CN20" s="186">
        <f>SUM(CN8:CN19)</f>
        <v>301321</v>
      </c>
      <c r="CO20" s="188">
        <f>IF(CN20=0,0,CP20/CN20)</f>
        <v>3.187094878156518</v>
      </c>
      <c r="CP20" s="24">
        <f>SUM(CP8:CP19)</f>
        <v>960338.6157810001</v>
      </c>
      <c r="CQ20" s="26">
        <f>SUM(CQ8:CQ19)</f>
        <v>142316</v>
      </c>
      <c r="CR20" s="189">
        <f>IF(CQ20=0,0,CS20/CQ20)</f>
        <v>3.216171583890778</v>
      </c>
      <c r="CS20" s="187">
        <f>SUM(CS8:CS19)</f>
        <v>457712.67513299995</v>
      </c>
      <c r="CT20" s="26">
        <f>SUM(CT8:CT19)</f>
        <v>52530</v>
      </c>
      <c r="CU20" s="25">
        <f>IF(CT20=0,0,CV20/CT20)</f>
        <v>2.7949900592423385</v>
      </c>
      <c r="CV20" s="24">
        <f>SUM(CV8:CV19)</f>
        <v>146820.82781200003</v>
      </c>
      <c r="CW20" s="26">
        <f>SUM(CW8:CW19)</f>
        <v>43690</v>
      </c>
      <c r="CX20" s="25">
        <f>IF(CW20=0,0,CY20/CW20)</f>
        <v>2.8066973694209203</v>
      </c>
      <c r="CY20" s="24">
        <f>SUM(CY8:CY19)</f>
        <v>122624.60807000002</v>
      </c>
      <c r="CZ20" s="26">
        <f>SUM(CZ8:CZ19)</f>
        <v>8840</v>
      </c>
      <c r="DA20" s="33">
        <f>IF(CZ20=0,0,DB20/CZ20)</f>
        <v>2.7371289300904973</v>
      </c>
      <c r="DB20" s="24">
        <f>SUM(DB8:DB19)</f>
        <v>24196.219741999997</v>
      </c>
      <c r="DC20" s="26">
        <f>SUM(DC8:DC19)</f>
        <v>0</v>
      </c>
      <c r="DD20" s="33">
        <f>IF(DC20=0,0,DE20/DC20)</f>
        <v>0</v>
      </c>
      <c r="DE20" s="24">
        <f>SUM(DE8:DE19)</f>
        <v>0</v>
      </c>
      <c r="DF20" s="26">
        <f>SUM(DF8:DF19)</f>
        <v>0</v>
      </c>
      <c r="DG20" s="33">
        <f>IF(DF20=0,0,DH20/DF20)</f>
        <v>0</v>
      </c>
      <c r="DH20" s="24">
        <f>SUM(DH8:DH19)</f>
        <v>0</v>
      </c>
      <c r="DI20" s="26">
        <f>SUM(DI8:DI19)</f>
        <v>0</v>
      </c>
      <c r="DJ20" s="33">
        <f>IF(DI20=0,0,DK20/DI20)</f>
        <v>0</v>
      </c>
      <c r="DK20" s="24">
        <f>SUM(DK8:DK19)</f>
        <v>0</v>
      </c>
      <c r="DL20" s="26">
        <f>SUM(DL8:DL19)</f>
        <v>0</v>
      </c>
      <c r="DM20" s="33">
        <f>IF(DL20=0,0,DN20/DL20)</f>
        <v>0</v>
      </c>
      <c r="DN20" s="24">
        <f>SUM(DN8:DN19)</f>
        <v>0</v>
      </c>
    </row>
    <row r="21" spans="4:96" s="31" customFormat="1" ht="28.5" customHeight="1">
      <c r="D21" s="32"/>
      <c r="G21" s="178"/>
      <c r="N21" s="169"/>
      <c r="BY21" s="31">
        <v>2969.665</v>
      </c>
      <c r="CO21" s="183"/>
      <c r="CP21" s="183"/>
      <c r="CQ21" s="183"/>
      <c r="CR21" s="183"/>
    </row>
    <row r="22" spans="5:96" s="31" customFormat="1" ht="20.25" customHeight="1">
      <c r="E22" s="32"/>
      <c r="G22" s="176"/>
      <c r="N22" s="32"/>
      <c r="BY22" s="169"/>
      <c r="CK22" s="169"/>
      <c r="CO22" s="184"/>
      <c r="CP22" s="174"/>
      <c r="CQ22" s="184"/>
      <c r="CR22" s="183"/>
    </row>
    <row r="23" spans="7:96" ht="16.5" customHeight="1">
      <c r="G23" s="177"/>
      <c r="H23" s="4"/>
      <c r="I23" s="168"/>
      <c r="BB23" s="167"/>
      <c r="BC23" s="167"/>
      <c r="CK23" s="169"/>
      <c r="CO23" s="184"/>
      <c r="CP23" s="174"/>
      <c r="CQ23" s="184"/>
      <c r="CR23" s="175"/>
    </row>
    <row r="24" spans="77:96" ht="15.75">
      <c r="BY24" s="179"/>
      <c r="BZ24" s="173"/>
      <c r="CB24" s="182"/>
      <c r="CD24" s="171"/>
      <c r="CF24" s="172"/>
      <c r="CK24" s="169"/>
      <c r="CO24" s="184"/>
      <c r="CP24" s="174"/>
      <c r="CQ24" s="184"/>
      <c r="CR24" s="175"/>
    </row>
    <row r="25" spans="77:96" ht="15.75">
      <c r="BY25" s="180"/>
      <c r="BZ25" s="173"/>
      <c r="CB25" s="182"/>
      <c r="CD25" s="171"/>
      <c r="CF25" s="172"/>
      <c r="CK25" s="169"/>
      <c r="CO25" s="184"/>
      <c r="CP25" s="174"/>
      <c r="CQ25" s="184"/>
      <c r="CR25" s="175"/>
    </row>
    <row r="26" spans="77:96" ht="15.75">
      <c r="BY26" s="180"/>
      <c r="BZ26" s="173"/>
      <c r="CB26" s="182"/>
      <c r="CD26" s="171"/>
      <c r="CF26" s="172"/>
      <c r="CK26" s="169"/>
      <c r="CO26" s="184"/>
      <c r="CP26" s="174"/>
      <c r="CQ26" s="184"/>
      <c r="CR26" s="175"/>
    </row>
    <row r="27" spans="77:96" ht="15.75">
      <c r="BY27" s="180"/>
      <c r="BZ27" s="173"/>
      <c r="CB27" s="182"/>
      <c r="CD27" s="171"/>
      <c r="CF27" s="172"/>
      <c r="CK27" s="169"/>
      <c r="CO27" s="184"/>
      <c r="CP27" s="174"/>
      <c r="CQ27" s="184"/>
      <c r="CR27" s="175"/>
    </row>
    <row r="28" spans="77:96" ht="15.75">
      <c r="BY28" s="180"/>
      <c r="BZ28" s="173"/>
      <c r="CB28" s="182"/>
      <c r="CD28" s="170"/>
      <c r="CF28" s="172"/>
      <c r="CK28" s="169"/>
      <c r="CO28" s="184"/>
      <c r="CP28" s="174"/>
      <c r="CQ28" s="184"/>
      <c r="CR28" s="175"/>
    </row>
    <row r="29" spans="77:96" ht="15.75">
      <c r="BY29" s="180"/>
      <c r="BZ29" s="173"/>
      <c r="CB29" s="182"/>
      <c r="CD29" s="171"/>
      <c r="CF29" s="172"/>
      <c r="CK29" s="169"/>
      <c r="CO29" s="184"/>
      <c r="CP29" s="174"/>
      <c r="CQ29" s="184"/>
      <c r="CR29" s="175"/>
    </row>
    <row r="30" spans="77:96" ht="15.75">
      <c r="BY30" s="181"/>
      <c r="BZ30" s="173"/>
      <c r="CB30" s="182"/>
      <c r="CD30" s="170"/>
      <c r="CF30" s="172"/>
      <c r="CK30" s="169"/>
      <c r="CO30" s="184"/>
      <c r="CP30" s="174"/>
      <c r="CQ30" s="184"/>
      <c r="CR30" s="175"/>
    </row>
    <row r="31" spans="77:96" ht="15.75">
      <c r="BY31" s="180"/>
      <c r="BZ31" s="173"/>
      <c r="CB31" s="182"/>
      <c r="CD31" s="171"/>
      <c r="CF31" s="172"/>
      <c r="CK31" s="169"/>
      <c r="CO31" s="184"/>
      <c r="CP31" s="174"/>
      <c r="CQ31" s="184"/>
      <c r="CR31" s="175"/>
    </row>
    <row r="32" spans="77:96" ht="15.75">
      <c r="BY32" s="180"/>
      <c r="BZ32" s="173"/>
      <c r="CB32" s="182"/>
      <c r="CD32" s="171"/>
      <c r="CF32" s="172"/>
      <c r="CK32" s="169"/>
      <c r="CO32" s="184"/>
      <c r="CP32" s="174"/>
      <c r="CQ32" s="184"/>
      <c r="CR32" s="175"/>
    </row>
    <row r="33" spans="77:96" ht="15.75">
      <c r="BY33" s="180"/>
      <c r="BZ33" s="173"/>
      <c r="CB33" s="182"/>
      <c r="CD33" s="171"/>
      <c r="CF33" s="172"/>
      <c r="CK33" s="169"/>
      <c r="CO33" s="184"/>
      <c r="CP33" s="174"/>
      <c r="CQ33" s="184"/>
      <c r="CR33" s="175"/>
    </row>
    <row r="34" spans="77:96" ht="15.75">
      <c r="BY34" s="180"/>
      <c r="BZ34" s="173"/>
      <c r="CB34" s="182"/>
      <c r="CD34" s="171"/>
      <c r="CF34" s="172"/>
      <c r="CK34" s="169"/>
      <c r="CO34" s="185"/>
      <c r="CP34" s="185"/>
      <c r="CQ34" s="184"/>
      <c r="CR34" s="175"/>
    </row>
    <row r="35" spans="77:96" ht="15.75">
      <c r="BY35" s="180"/>
      <c r="BZ35" s="173"/>
      <c r="CB35" s="182"/>
      <c r="CD35" s="171"/>
      <c r="CF35" s="172"/>
      <c r="CK35" s="169"/>
      <c r="CO35" s="175"/>
      <c r="CP35" s="175"/>
      <c r="CQ35" s="175"/>
      <c r="CR35" s="175"/>
    </row>
    <row r="36" spans="89:96" ht="15.75">
      <c r="CK36" s="169"/>
      <c r="CO36" s="175"/>
      <c r="CP36" s="175"/>
      <c r="CQ36" s="175"/>
      <c r="CR36" s="175"/>
    </row>
    <row r="37" spans="77:84" ht="12.75">
      <c r="BY37" s="182"/>
      <c r="CA37" s="182"/>
      <c r="CB37" s="182"/>
      <c r="CD37" s="182"/>
      <c r="CF37" s="182"/>
    </row>
  </sheetData>
  <sheetProtection/>
  <mergeCells count="55">
    <mergeCell ref="DL6:DN6"/>
    <mergeCell ref="CT6:CV6"/>
    <mergeCell ref="CW6:CY6"/>
    <mergeCell ref="CZ6:DB6"/>
    <mergeCell ref="DC6:DE6"/>
    <mergeCell ref="DF6:DH6"/>
    <mergeCell ref="DI6:DK6"/>
    <mergeCell ref="BY6:CA6"/>
    <mergeCell ref="CB6:CD6"/>
    <mergeCell ref="CE6:CG6"/>
    <mergeCell ref="CK6:CM6"/>
    <mergeCell ref="CN6:CP6"/>
    <mergeCell ref="CQ6:CS6"/>
    <mergeCell ref="AL6:AN6"/>
    <mergeCell ref="AO6:AQ6"/>
    <mergeCell ref="AU6:AW6"/>
    <mergeCell ref="AX6:AZ6"/>
    <mergeCell ref="BA6:BC6"/>
    <mergeCell ref="BD6:BF6"/>
    <mergeCell ref="CK5:CS5"/>
    <mergeCell ref="CT5:DB5"/>
    <mergeCell ref="DC5:DE5"/>
    <mergeCell ref="DF5:DH5"/>
    <mergeCell ref="DI5:DK5"/>
    <mergeCell ref="DL5:DN5"/>
    <mergeCell ref="BD5:BI5"/>
    <mergeCell ref="BJ5:BL6"/>
    <mergeCell ref="BM5:BU5"/>
    <mergeCell ref="BV5:BX6"/>
    <mergeCell ref="BY5:CG5"/>
    <mergeCell ref="CH5:CJ6"/>
    <mergeCell ref="BG6:BI6"/>
    <mergeCell ref="BM6:BO6"/>
    <mergeCell ref="BP6:BR6"/>
    <mergeCell ref="BS6:BU6"/>
    <mergeCell ref="N6:P6"/>
    <mergeCell ref="W5:Y6"/>
    <mergeCell ref="Z5:AH5"/>
    <mergeCell ref="AI5:AQ5"/>
    <mergeCell ref="AR5:AT6"/>
    <mergeCell ref="AU5:BC5"/>
    <mergeCell ref="Z6:AB6"/>
    <mergeCell ref="AC6:AE6"/>
    <mergeCell ref="AF6:AH6"/>
    <mergeCell ref="AI6:AK6"/>
    <mergeCell ref="Q6:S6"/>
    <mergeCell ref="T6:V6"/>
    <mergeCell ref="A2:V3"/>
    <mergeCell ref="A5:A7"/>
    <mergeCell ref="B5:D6"/>
    <mergeCell ref="E5:M5"/>
    <mergeCell ref="N5:V5"/>
    <mergeCell ref="E6:G6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Ирина Васильевна</cp:lastModifiedBy>
  <cp:lastPrinted>2020-03-04T08:30:44Z</cp:lastPrinted>
  <dcterms:created xsi:type="dcterms:W3CDTF">1996-10-08T23:32:33Z</dcterms:created>
  <dcterms:modified xsi:type="dcterms:W3CDTF">2020-03-04T10:31:02Z</dcterms:modified>
  <cp:category/>
  <cp:version/>
  <cp:contentType/>
  <cp:contentStatus/>
</cp:coreProperties>
</file>